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tabRatio="927"/>
  </bookViews>
  <sheets>
    <sheet name="封面" sheetId="1" r:id="rId1"/>
    <sheet name="目录" sheetId="2" r:id="rId2"/>
    <sheet name="01-1" sheetId="3" r:id="rId3"/>
    <sheet name="01-2" sheetId="4" r:id="rId4"/>
    <sheet name="02" sheetId="5" r:id="rId5"/>
    <sheet name="03" sheetId="6" r:id="rId6"/>
    <sheet name="04" sheetId="7" r:id="rId7"/>
    <sheet name="05" sheetId="8" r:id="rId8"/>
    <sheet name="06" sheetId="9" r:id="rId9"/>
    <sheet name="07" sheetId="10" r:id="rId10"/>
    <sheet name="08" sheetId="11" r:id="rId11"/>
    <sheet name="09" sheetId="12" r:id="rId12"/>
    <sheet name="10" sheetId="13" r:id="rId13"/>
    <sheet name="11-1" sheetId="14" r:id="rId14"/>
    <sheet name="11-2" sheetId="15" r:id="rId15"/>
    <sheet name="12" sheetId="16" r:id="rId16"/>
    <sheet name="13" sheetId="17" r:id="rId17"/>
    <sheet name="14" sheetId="18" r:id="rId18"/>
    <sheet name="15" sheetId="19" r:id="rId19"/>
    <sheet name="16" sheetId="20" r:id="rId20"/>
    <sheet name="17" sheetId="21" r:id="rId21"/>
    <sheet name="18" sheetId="22" r:id="rId22"/>
    <sheet name="19" sheetId="23" r:id="rId23"/>
    <sheet name="20" sheetId="24" r:id="rId24"/>
    <sheet name="21" sheetId="25" r:id="rId25"/>
    <sheet name="22" sheetId="26" r:id="rId26"/>
    <sheet name="23" sheetId="27" r:id="rId27"/>
    <sheet name="24" sheetId="28" r:id="rId28"/>
    <sheet name="25" sheetId="29" r:id="rId29"/>
    <sheet name="26" sheetId="30" r:id="rId30"/>
    <sheet name="27" sheetId="31" r:id="rId31"/>
  </sheets>
  <externalReferences>
    <externalReference r:id="rId32"/>
    <externalReference r:id="rId33"/>
    <externalReference r:id="rId34"/>
  </externalReferences>
  <definedNames>
    <definedName name="_xlnm._FilterDatabase" localSheetId="3" hidden="1">'01-2'!$A$4:$H$39</definedName>
    <definedName name="_xlnm._FilterDatabase" localSheetId="4" hidden="1">'02'!$A$4:$O$1336</definedName>
    <definedName name="_xlnm._FilterDatabase" localSheetId="6" hidden="1">'04'!$A$4:$H$39</definedName>
    <definedName name="_xlnm._FilterDatabase" localSheetId="7" hidden="1">'05'!$A$4:$I$280</definedName>
    <definedName name="_xlnm._FilterDatabase" localSheetId="8" hidden="1">'06'!$A$4:$G$45</definedName>
    <definedName name="_xlnm._FilterDatabase" localSheetId="9" hidden="1">'07'!$A$4:$G$29</definedName>
    <definedName name="_xlnm._FilterDatabase" localSheetId="10" hidden="1">'08'!$A$4:$G$39</definedName>
    <definedName name="_xlnm._FilterDatabase" localSheetId="11" hidden="1">'09'!$A$4:$G$23</definedName>
    <definedName name="_xlnm._FilterDatabase" localSheetId="12" hidden="1">'10'!$A$4:$G$20</definedName>
    <definedName name="_xlnm._FilterDatabase" localSheetId="13" hidden="1">'11-1'!$A$3:$F$40</definedName>
    <definedName name="_xlnm._FilterDatabase" localSheetId="14" hidden="1">'11-2'!$A$3:$F$39</definedName>
    <definedName name="_xlnm._FilterDatabase" localSheetId="15" hidden="1">'12'!$A$3:$H$1331</definedName>
    <definedName name="_xlnm._FilterDatabase" localSheetId="19" hidden="1">'16'!$A$3:$F$40</definedName>
    <definedName name="_xlnm._FilterDatabase" localSheetId="20" hidden="1">'17'!$A$3:$H$276</definedName>
    <definedName name="_xlnm._FilterDatabase" localSheetId="22" hidden="1">'19'!$A$3:$E$41</definedName>
    <definedName name="_xlnm._FilterDatabase" localSheetId="23" hidden="1">'20'!$A$3:$E$28</definedName>
    <definedName name="_xlnm._FilterDatabase" localSheetId="25" hidden="1">'22'!$A$3:$E$38</definedName>
    <definedName name="_xlnm._FilterDatabase" localSheetId="26" hidden="1">'23'!$A$3:$E$22</definedName>
    <definedName name="_xlnm._FilterDatabase" localSheetId="27" hidden="1">'24'!$A$3:$E$19</definedName>
    <definedName name="_xlnm._FilterDatabase" localSheetId="2" hidden="1">'01-1'!$A$4:$H$41</definedName>
    <definedName name="_xlnm._FilterDatabase" localSheetId="5" hidden="1">'03'!$A$3:$F$19</definedName>
    <definedName name="_xlnm._FilterDatabase" localSheetId="16" hidden="1">'13'!$A$3:$E$204</definedName>
    <definedName name="_xlnm._FilterDatabase" localSheetId="18" hidden="1">'15'!$A$3:$C$31</definedName>
    <definedName name="_xlnm._FilterDatabase" localSheetId="21" hidden="1">'18'!$A$3:$E$18</definedName>
    <definedName name="_xlnm._FilterDatabase" localSheetId="28" hidden="1">'25'!$A$4:$D$4</definedName>
    <definedName name="_xlnm._FilterDatabase" localSheetId="30" hidden="1">'27'!$A$4:$H$4</definedName>
    <definedName name="_lst_r_地方财政预算表2015年全省汇总_10_科目编码名称" localSheetId="25">[1]_ESList!$A$1:$A$27</definedName>
    <definedName name="_lst_r_地方财政预算表2015年全省汇总_10_科目编码名称" localSheetId="26">[1]_ESList!$A$1:$A$27</definedName>
    <definedName name="_lst_r_地方财政预算表2015年全省汇总_10_科目编码名称" localSheetId="27">[1]_ESList!$A$1:$A$27</definedName>
    <definedName name="_lst_r_地方财政预算表2015年全省汇总_10_科目编码名称">[2]_ESList!$A$1:$A$27</definedName>
    <definedName name="_xlnm.Print_Area" localSheetId="2">'01-1'!$B$1:$G$42</definedName>
    <definedName name="_xlnm.Print_Area" localSheetId="3">'01-2'!$B$1:$G$40</definedName>
    <definedName name="_xlnm.Print_Area" localSheetId="4">'02'!$C$1:$H$1336</definedName>
    <definedName name="_xlnm.Print_Area" localSheetId="5">'03'!$A$1:$D$19</definedName>
    <definedName name="_xlnm.Print_Area" localSheetId="6">'04'!$B$1:$G$39</definedName>
    <definedName name="_xlnm.Print_Area" localSheetId="7">'05'!$B$1:$G$280</definedName>
    <definedName name="_xlnm.Print_Area" localSheetId="8">'06'!$A$1:$F$43</definedName>
    <definedName name="_xlnm.Print_Area" localSheetId="9">'07'!$A$1:$F$29</definedName>
    <definedName name="_xlnm.Print_Area" localSheetId="10">'08'!$A$1:$F$39</definedName>
    <definedName name="_xlnm.Print_Area" localSheetId="11">'09'!$A$1:$F$23</definedName>
    <definedName name="_xlnm.Print_Area" localSheetId="12">'10'!$A$1:$F$20</definedName>
    <definedName name="_xlnm.Print_Area" localSheetId="13">'11-1'!$B$1:$E$40</definedName>
    <definedName name="_xlnm.Print_Area" localSheetId="14">'11-2'!$B$1:$E$38</definedName>
    <definedName name="_xlnm.Print_Area" localSheetId="15">'12'!$C$1:$F$1331</definedName>
    <definedName name="_xlnm.Print_Area" localSheetId="16">'13'!$A$1:$C$204</definedName>
    <definedName name="_xlnm.Print_Area" localSheetId="17">'14'!$A$1:$E$54</definedName>
    <definedName name="_xlnm.Print_Area" localSheetId="18">'15'!$A$1:$B$31</definedName>
    <definedName name="_xlnm.Print_Area" localSheetId="19">'16'!$B$1:$E$40</definedName>
    <definedName name="_xlnm.Print_Area" localSheetId="20">'17'!$C$1:$F$276</definedName>
    <definedName name="_xlnm.Print_Area" localSheetId="21">'18'!$A$1:$D$15</definedName>
    <definedName name="_xlnm.Print_Area" localSheetId="22">'19'!$A$1:$D$41</definedName>
    <definedName name="_xlnm.Print_Area" localSheetId="23">'20'!$A$1:$D$28</definedName>
    <definedName name="_xlnm.Print_Area" localSheetId="25">'22'!$A$1:$D$38</definedName>
    <definedName name="_xlnm.Print_Area" localSheetId="26">'23'!$A$1:$D$22</definedName>
    <definedName name="_xlnm.Print_Area" localSheetId="27">'24'!$A$1:$D$19</definedName>
    <definedName name="_xlnm.Print_Area" localSheetId="28">'25'!$A$1:$D$37</definedName>
    <definedName name="_xlnm.Print_Area" localSheetId="29">'26'!$A$1:$L$24</definedName>
    <definedName name="_xlnm.Print_Area" localSheetId="30">'27'!$A$1:$D$37</definedName>
    <definedName name="_xlnm.Print_Area" localSheetId="0">封面!$A$1:$C$7</definedName>
    <definedName name="_xlnm.Print_Area" localSheetId="1">目录!$A$1:$A$30</definedName>
    <definedName name="_xlnm.Print_Titles" localSheetId="2">'01-1'!$1:$4</definedName>
    <definedName name="_xlnm.Print_Titles" localSheetId="3">'01-2'!$1:$4</definedName>
    <definedName name="_xlnm.Print_Titles" localSheetId="4">'02'!$1:$4</definedName>
    <definedName name="_xlnm.Print_Titles" localSheetId="5">'03'!$1:$3</definedName>
    <definedName name="_xlnm.Print_Titles" localSheetId="6">'04'!$1:$4</definedName>
    <definedName name="_xlnm.Print_Titles" localSheetId="7">'05'!$1:$4</definedName>
    <definedName name="_xlnm.Print_Titles" localSheetId="8">'06'!$1:$4</definedName>
    <definedName name="_xlnm.Print_Titles" localSheetId="9">'07'!$1:$4</definedName>
    <definedName name="_xlnm.Print_Titles" localSheetId="10">'08'!$1:$4</definedName>
    <definedName name="_xlnm.Print_Titles" localSheetId="11">'09'!$1:$4</definedName>
    <definedName name="_xlnm.Print_Titles" localSheetId="12">'10'!$1:$4</definedName>
    <definedName name="_xlnm.Print_Titles" localSheetId="13">'11-1'!$1:$3</definedName>
    <definedName name="_xlnm.Print_Titles" localSheetId="14">'11-2'!$1:$3</definedName>
    <definedName name="_xlnm.Print_Titles" localSheetId="15">'12'!$1:$3</definedName>
    <definedName name="_xlnm.Print_Titles" localSheetId="16">'13'!$1:$3</definedName>
    <definedName name="_xlnm.Print_Titles" localSheetId="17">'14'!$1:$3</definedName>
    <definedName name="_xlnm.Print_Titles" localSheetId="18">'15'!$1:$3</definedName>
    <definedName name="_xlnm.Print_Titles" localSheetId="19">'16'!$1:$3</definedName>
    <definedName name="_xlnm.Print_Titles" localSheetId="20">'17'!$1:$3</definedName>
    <definedName name="_xlnm.Print_Titles" localSheetId="21">'18'!$1:$3</definedName>
    <definedName name="_xlnm.Print_Titles" localSheetId="22">'19'!$1:$3</definedName>
    <definedName name="_xlnm.Print_Titles" localSheetId="23">'20'!$1:$3</definedName>
    <definedName name="_xlnm.Print_Titles" localSheetId="25">'22'!$1:$3</definedName>
    <definedName name="_xlnm.Print_Titles" localSheetId="28">'25'!$1:$4</definedName>
    <definedName name="_xlnm.Print_Titles" localSheetId="30">'27'!$1:$4</definedName>
    <definedName name="_xlnm.Print_Titles" localSheetId="1">目录!$1:$2</definedName>
    <definedName name="专项收入年初预算数" localSheetId="3">#REF!</definedName>
    <definedName name="专项收入年初预算数" localSheetId="4">#REF!</definedName>
    <definedName name="专项收入年初预算数" localSheetId="8">#REF!</definedName>
    <definedName name="专项收入年初预算数" localSheetId="9">#REF!</definedName>
    <definedName name="专项收入年初预算数" localSheetId="10">#REF!</definedName>
    <definedName name="专项收入年初预算数" localSheetId="11">#REF!</definedName>
    <definedName name="专项收入年初预算数" localSheetId="12">#REF!</definedName>
    <definedName name="专项收入年初预算数" localSheetId="14">#REF!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#REF!</definedName>
    <definedName name="专项收入全年预计数" localSheetId="3">#REF!</definedName>
    <definedName name="专项收入全年预计数" localSheetId="4">#REF!</definedName>
    <definedName name="专项收入全年预计数" localSheetId="8">#REF!</definedName>
    <definedName name="专项收入全年预计数" localSheetId="9">#REF!</definedName>
    <definedName name="专项收入全年预计数" localSheetId="10">#REF!</definedName>
    <definedName name="专项收入全年预计数" localSheetId="11">#REF!</definedName>
    <definedName name="专项收入全年预计数" localSheetId="12">#REF!</definedName>
    <definedName name="专项收入全年预计数" localSheetId="14">#REF!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#REF!</definedName>
  </definedNames>
  <calcPr calcId="144525" fullPrecision="0" concurrentCalc="0"/>
</workbook>
</file>

<file path=xl/sharedStrings.xml><?xml version="1.0" encoding="utf-8"?>
<sst xmlns="http://schemas.openxmlformats.org/spreadsheetml/2006/main" count="4284" uniqueCount="2099">
  <si>
    <r>
      <rPr>
        <sz val="16"/>
        <color rgb="FFFF0000"/>
        <rFont val="黑体"/>
        <charset val="134"/>
      </rPr>
      <t>市十三届人大五次</t>
    </r>
    <r>
      <rPr>
        <sz val="16"/>
        <rFont val="黑体"/>
        <charset val="134"/>
      </rPr>
      <t xml:space="preserve">
会议文件（  ）</t>
    </r>
  </si>
  <si>
    <t>内部文件    注意保存</t>
  </si>
  <si>
    <t>澄      江      市</t>
  </si>
  <si>
    <t xml:space="preserve">                                                                                                                                   </t>
  </si>
  <si>
    <t xml:space="preserve"> </t>
  </si>
  <si>
    <t>澄江市财政局编制</t>
  </si>
  <si>
    <t>目   录</t>
  </si>
  <si>
    <t>非打印区域（过程）</t>
  </si>
  <si>
    <t xml:space="preserve">    </t>
  </si>
  <si>
    <t>表一</t>
  </si>
  <si>
    <t>单位：万元</t>
  </si>
  <si>
    <t>科目编码</t>
  </si>
  <si>
    <t>项目</t>
  </si>
  <si>
    <t>比较</t>
  </si>
  <si>
    <t>打印</t>
  </si>
  <si>
    <t>预算数</t>
  </si>
  <si>
    <t>执行数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</si>
  <si>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</si>
  <si>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</si>
  <si>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</si>
  <si>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</si>
  <si>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</si>
  <si>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</si>
  <si>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</si>
  <si>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</si>
  <si>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</si>
  <si>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</si>
  <si>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</si>
  <si>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</si>
  <si>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</si>
  <si>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</si>
  <si>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</si>
  <si>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</si>
  <si>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</si>
  <si>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</si>
  <si>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</si>
  <si>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</si>
  <si>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</si>
  <si>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</si>
  <si>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</si>
  <si>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</si>
  <si>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</si>
  <si>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</si>
  <si>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</si>
  <si>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</si>
  <si>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</si>
  <si>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</si>
  <si>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r>
      <rPr>
        <sz val="14"/>
        <rFont val="宋体"/>
        <charset val="134"/>
      </rPr>
      <t>10199</t>
    </r>
  </si>
  <si>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</si>
  <si>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</si>
  <si>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</si>
  <si>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</si>
  <si>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</si>
  <si>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</si>
  <si>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</si>
  <si>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</si>
  <si>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</si>
  <si>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</si>
  <si>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</si>
  <si>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</si>
  <si>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</si>
  <si>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</si>
  <si>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</si>
  <si>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</si>
  <si>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</si>
  <si>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</si>
  <si>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</si>
  <si>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一般公共预算收入</t>
  </si>
  <si>
    <t>地方政府一般债务收入</t>
  </si>
  <si>
    <t>转移性收入</t>
  </si>
  <si>
    <t xml:space="preserve">   返还性收入</t>
  </si>
  <si>
    <t xml:space="preserve">   一般性转移支付收入</t>
  </si>
  <si>
    <t xml:space="preserve">   专项转移支付收入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</si>
  <si>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</si>
  <si>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</si>
  <si>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</si>
  <si>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</si>
  <si>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</si>
  <si>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</si>
  <si>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一、一般公共服务支出</t>
  </si>
  <si>
    <t>202</t>
  </si>
  <si>
    <t>二、外交支出</t>
  </si>
  <si>
    <t>203</t>
  </si>
  <si>
    <t>三、国防支出</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</si>
  <si>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</si>
  <si>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</si>
  <si>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</si>
  <si>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</si>
  <si>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</si>
  <si>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</si>
  <si>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</si>
  <si>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</si>
  <si>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</si>
  <si>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</si>
  <si>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</si>
  <si>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</si>
  <si>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</si>
  <si>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</si>
  <si>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</si>
  <si>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</si>
  <si>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</si>
  <si>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</si>
  <si>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</si>
  <si>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</si>
  <si>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</si>
  <si>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</si>
  <si>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</si>
  <si>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</si>
  <si>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</si>
  <si>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</si>
  <si>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</si>
  <si>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</si>
  <si>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</si>
  <si>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</si>
  <si>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</si>
  <si>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</si>
  <si>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</si>
  <si>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</si>
  <si>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</si>
  <si>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</si>
  <si>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</si>
  <si>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</si>
  <si>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</si>
  <si>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</si>
  <si>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</si>
  <si>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</si>
  <si>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</si>
  <si>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</si>
  <si>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</si>
  <si>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</si>
  <si>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</si>
  <si>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</si>
  <si>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</si>
  <si>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</si>
  <si>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</si>
  <si>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</si>
  <si>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表二</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</si>
  <si>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</si>
  <si>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</si>
  <si>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</si>
  <si>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</si>
  <si>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</si>
  <si>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</si>
  <si>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</si>
  <si>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</si>
  <si>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</si>
  <si>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</si>
  <si>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</si>
  <si>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</si>
  <si>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</si>
  <si>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</si>
  <si>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</si>
  <si>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</si>
  <si>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</si>
  <si>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</si>
  <si>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</si>
  <si>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</si>
  <si>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</si>
  <si>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</si>
  <si>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</si>
  <si>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</si>
  <si>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</si>
  <si>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</si>
  <si>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</si>
  <si>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</si>
  <si>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</si>
  <si>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</si>
  <si>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</si>
  <si>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</si>
  <si>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</si>
  <si>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</si>
  <si>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</si>
  <si>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</si>
  <si>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</si>
  <si>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</si>
  <si>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</si>
  <si>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</si>
  <si>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</si>
  <si>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</si>
  <si>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</si>
  <si>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</si>
  <si>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</si>
  <si>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</si>
  <si>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</si>
  <si>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</si>
  <si>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</si>
  <si>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</si>
  <si>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</si>
  <si>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</si>
  <si>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</si>
  <si>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</si>
  <si>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</si>
  <si>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</si>
  <si>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</si>
  <si>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</si>
  <si>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</si>
  <si>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</si>
  <si>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</si>
  <si>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</si>
  <si>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</si>
  <si>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</si>
  <si>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</si>
  <si>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</si>
  <si>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</si>
  <si>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行政运行▲</t>
  </si>
  <si>
    <t xml:space="preserve">     一般行政管理事务▲</t>
  </si>
  <si>
    <t xml:space="preserve">     机关服务▲</t>
  </si>
  <si>
    <t xml:space="preserve">     政府特殊津贴▲</t>
  </si>
  <si>
    <t xml:space="preserve">     资助留学回国人员▲</t>
  </si>
  <si>
    <t xml:space="preserve">     博士后日常经费▲</t>
  </si>
  <si>
    <t xml:space="preserve">     引进人才费用▲</t>
  </si>
  <si>
    <t xml:space="preserve">     事业运行▲</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</si>
  <si>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</si>
  <si>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</si>
  <si>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</si>
  <si>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</si>
  <si>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</si>
  <si>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</si>
  <si>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</si>
  <si>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</si>
  <si>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</si>
  <si>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</si>
  <si>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</si>
  <si>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</si>
  <si>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</si>
  <si>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</si>
  <si>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</si>
  <si>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</si>
  <si>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</si>
  <si>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</si>
  <si>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</si>
  <si>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</si>
  <si>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</si>
  <si>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</si>
  <si>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</si>
  <si>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</si>
  <si>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</si>
  <si>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</si>
  <si>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</si>
  <si>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</si>
  <si>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</si>
  <si>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</si>
  <si>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</si>
  <si>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</si>
  <si>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</si>
  <si>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</si>
  <si>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</si>
  <si>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</si>
  <si>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</si>
  <si>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</si>
  <si>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</si>
  <si>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</si>
  <si>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</si>
  <si>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</si>
  <si>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</si>
  <si>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</si>
  <si>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</si>
  <si>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</si>
  <si>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</si>
  <si>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</si>
  <si>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</si>
  <si>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</si>
  <si>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</si>
  <si>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</si>
  <si>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</si>
  <si>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</si>
  <si>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</si>
  <si>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</si>
  <si>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</si>
  <si>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</si>
  <si>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</si>
  <si>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</si>
  <si>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</si>
  <si>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</si>
  <si>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</si>
  <si>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</si>
  <si>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</si>
  <si>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</si>
  <si>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</si>
  <si>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</si>
  <si>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</si>
  <si>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</si>
  <si>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</si>
  <si>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</si>
  <si>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</si>
  <si>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</si>
  <si>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</si>
  <si>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</si>
  <si>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</si>
  <si>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</si>
  <si>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</si>
  <si>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</si>
  <si>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</si>
  <si>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</si>
  <si>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</si>
  <si>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</si>
  <si>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</si>
  <si>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</si>
  <si>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</si>
  <si>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</si>
  <si>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</si>
  <si>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</si>
  <si>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</si>
  <si>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</si>
  <si>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</si>
  <si>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</si>
  <si>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</si>
  <si>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</si>
  <si>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</si>
  <si>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</si>
  <si>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</si>
  <si>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</si>
  <si>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</si>
  <si>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</si>
  <si>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</si>
  <si>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</si>
  <si>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</si>
  <si>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</si>
  <si>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</si>
  <si>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</si>
  <si>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</si>
  <si>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</si>
  <si>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</si>
  <si>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</si>
  <si>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</si>
  <si>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</si>
  <si>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</si>
  <si>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</si>
  <si>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</si>
  <si>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</si>
  <si>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</si>
  <si>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</si>
  <si>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</si>
  <si>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</si>
  <si>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</si>
  <si>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</si>
  <si>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</si>
  <si>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</si>
  <si>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</si>
  <si>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</si>
  <si>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</si>
  <si>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</si>
  <si>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</si>
  <si>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</si>
  <si>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</si>
  <si>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</si>
  <si>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</si>
  <si>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</si>
  <si>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</si>
  <si>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</si>
  <si>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</si>
  <si>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</si>
  <si>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</si>
  <si>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</si>
  <si>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</si>
  <si>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</si>
  <si>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</si>
  <si>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</si>
  <si>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</si>
  <si>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</si>
  <si>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</si>
  <si>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</si>
  <si>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</si>
  <si>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</si>
  <si>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</si>
  <si>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</si>
  <si>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</si>
  <si>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</si>
  <si>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</si>
  <si>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</si>
  <si>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</si>
  <si>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</si>
  <si>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</si>
  <si>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</si>
  <si>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</si>
  <si>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</si>
  <si>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</si>
  <si>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</si>
  <si>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</si>
  <si>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</si>
  <si>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</si>
  <si>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</si>
  <si>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</si>
  <si>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</si>
  <si>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</si>
  <si>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</si>
  <si>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</si>
  <si>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</si>
  <si>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</si>
  <si>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</si>
  <si>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</si>
  <si>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</si>
  <si>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</si>
  <si>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</si>
  <si>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</si>
  <si>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</si>
  <si>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</si>
  <si>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</si>
  <si>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</si>
  <si>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</si>
  <si>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</si>
  <si>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</si>
  <si>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</si>
  <si>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</si>
  <si>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</si>
  <si>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</si>
  <si>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</si>
  <si>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</si>
  <si>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</si>
  <si>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</si>
  <si>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</si>
  <si>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</si>
  <si>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</si>
  <si>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</si>
  <si>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</si>
  <si>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</si>
  <si>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</si>
  <si>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</si>
  <si>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</si>
  <si>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</si>
  <si>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</si>
  <si>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</si>
  <si>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</si>
  <si>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</si>
  <si>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</si>
  <si>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</si>
  <si>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</si>
  <si>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</si>
  <si>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</si>
  <si>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</si>
  <si>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</si>
  <si>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</si>
  <si>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</si>
  <si>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</si>
  <si>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</si>
  <si>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</si>
  <si>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</si>
  <si>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</si>
  <si>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</si>
  <si>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</si>
  <si>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</si>
  <si>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</si>
  <si>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</si>
  <si>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</si>
  <si>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</si>
  <si>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</si>
  <si>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</si>
  <si>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</si>
  <si>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</si>
  <si>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</si>
  <si>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</si>
  <si>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</si>
  <si>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</si>
  <si>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</si>
  <si>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</si>
  <si>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</si>
  <si>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</si>
  <si>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</si>
  <si>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</si>
  <si>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</si>
  <si>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</si>
  <si>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</si>
  <si>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</si>
  <si>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</si>
  <si>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</si>
  <si>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</si>
  <si>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</si>
  <si>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</si>
  <si>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</si>
  <si>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</si>
  <si>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</si>
  <si>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</si>
  <si>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</si>
  <si>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</si>
  <si>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</si>
  <si>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</si>
  <si>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</si>
  <si>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</si>
  <si>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</si>
  <si>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</si>
  <si>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</si>
  <si>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</si>
  <si>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</si>
  <si>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</si>
  <si>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</si>
  <si>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</si>
  <si>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</si>
  <si>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</si>
  <si>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</si>
  <si>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</si>
  <si>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</si>
  <si>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</si>
  <si>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</si>
  <si>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</si>
  <si>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</si>
  <si>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</si>
  <si>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</si>
  <si>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</si>
  <si>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</si>
  <si>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</si>
  <si>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</si>
  <si>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</si>
  <si>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</si>
  <si>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</si>
  <si>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</si>
  <si>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</si>
  <si>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</si>
  <si>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</si>
  <si>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</si>
  <si>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</si>
  <si>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事业运行▼</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</si>
  <si>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</si>
  <si>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</si>
  <si>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</si>
  <si>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</si>
  <si>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</si>
  <si>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</si>
  <si>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</si>
  <si>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</si>
  <si>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</si>
  <si>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</si>
  <si>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</si>
  <si>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</si>
  <si>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</si>
  <si>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</si>
  <si>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</si>
  <si>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</si>
  <si>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</si>
  <si>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</si>
  <si>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</si>
  <si>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</si>
  <si>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</si>
  <si>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</si>
  <si>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</si>
  <si>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</si>
  <si>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</si>
  <si>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</si>
  <si>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</si>
  <si>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</si>
  <si>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</si>
  <si>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</si>
  <si>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</si>
  <si>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</si>
  <si>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</si>
  <si>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</si>
  <si>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</si>
  <si>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</si>
  <si>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</si>
  <si>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</si>
  <si>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</si>
  <si>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</si>
  <si>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</si>
  <si>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</si>
  <si>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</si>
  <si>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</si>
  <si>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</si>
  <si>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</si>
  <si>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</si>
  <si>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</si>
  <si>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</si>
  <si>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</si>
  <si>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</si>
  <si>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</si>
  <si>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</si>
  <si>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</si>
  <si>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</si>
  <si>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</si>
  <si>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</si>
  <si>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</si>
  <si>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</si>
  <si>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</si>
  <si>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</si>
  <si>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</si>
  <si>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</si>
  <si>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</si>
  <si>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</si>
  <si>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</si>
  <si>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</si>
  <si>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</si>
  <si>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</si>
  <si>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</si>
  <si>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</si>
  <si>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</si>
  <si>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</si>
  <si>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</si>
  <si>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</si>
  <si>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</si>
  <si>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</si>
  <si>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</si>
  <si>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</si>
  <si>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</si>
  <si>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</si>
  <si>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</si>
  <si>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</si>
  <si>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</si>
  <si>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</si>
  <si>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</si>
  <si>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</si>
  <si>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</si>
  <si>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</si>
  <si>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</si>
  <si>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</si>
  <si>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</si>
  <si>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</si>
  <si>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</si>
  <si>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</si>
  <si>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</si>
  <si>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</si>
  <si>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</si>
  <si>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</si>
  <si>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</si>
  <si>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</si>
  <si>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</si>
  <si>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</si>
  <si>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</si>
  <si>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</si>
  <si>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</si>
  <si>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</si>
  <si>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</si>
  <si>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</si>
  <si>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</si>
  <si>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</si>
  <si>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</si>
  <si>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</si>
  <si>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</si>
  <si>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</si>
  <si>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</si>
  <si>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</si>
  <si>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</si>
  <si>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</si>
  <si>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</si>
  <si>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</si>
  <si>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</si>
  <si>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</si>
  <si>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</si>
  <si>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</si>
  <si>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</si>
  <si>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</si>
  <si>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</si>
  <si>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</si>
  <si>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</si>
  <si>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</si>
  <si>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</si>
  <si>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</si>
  <si>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</si>
  <si>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</si>
  <si>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</si>
  <si>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</si>
  <si>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</si>
  <si>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</si>
  <si>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</si>
  <si>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</si>
  <si>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</si>
  <si>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</si>
  <si>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</si>
  <si>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</si>
  <si>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</si>
  <si>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</si>
  <si>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</si>
  <si>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</si>
  <si>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</si>
  <si>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</si>
  <si>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</si>
  <si>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</si>
  <si>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</si>
  <si>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</si>
  <si>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</si>
  <si>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</si>
  <si>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</si>
  <si>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</si>
  <si>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</si>
  <si>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</si>
  <si>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</si>
  <si>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</si>
  <si>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</si>
  <si>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</si>
  <si>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</si>
  <si>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</si>
  <si>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</si>
  <si>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</si>
  <si>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</si>
  <si>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</si>
  <si>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</si>
  <si>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</si>
  <si>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</si>
  <si>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</si>
  <si>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</si>
  <si>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</si>
  <si>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</si>
  <si>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</si>
  <si>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</si>
  <si>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</si>
  <si>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</si>
  <si>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</si>
  <si>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</si>
  <si>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</si>
  <si>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</si>
  <si>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</si>
  <si>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</si>
  <si>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</si>
  <si>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</si>
  <si>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</si>
  <si>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</si>
  <si>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</si>
  <si>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</si>
  <si>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</si>
  <si>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</si>
  <si>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</si>
  <si>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</si>
  <si>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</si>
  <si>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</si>
  <si>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</si>
  <si>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</si>
  <si>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</si>
  <si>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</si>
  <si>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</si>
  <si>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</si>
  <si>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</si>
  <si>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</si>
  <si>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</si>
  <si>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</si>
  <si>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</si>
  <si>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</si>
  <si>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</si>
  <si>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</si>
  <si>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</si>
  <si>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</si>
  <si>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</si>
  <si>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</si>
  <si>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</si>
  <si>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</si>
  <si>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</si>
  <si>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</si>
  <si>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</si>
  <si>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</si>
  <si>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</si>
  <si>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</si>
  <si>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</si>
  <si>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</si>
  <si>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</si>
  <si>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</si>
  <si>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</si>
  <si>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</si>
  <si>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</si>
  <si>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</si>
  <si>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</si>
  <si>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</si>
  <si>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</si>
  <si>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</si>
  <si>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</si>
  <si>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</si>
  <si>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</si>
  <si>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</si>
  <si>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</si>
  <si>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</si>
  <si>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</si>
  <si>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</si>
  <si>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</si>
  <si>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</si>
  <si>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</si>
  <si>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</si>
  <si>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</si>
  <si>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</si>
  <si>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</si>
  <si>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</si>
  <si>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</si>
  <si>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</si>
  <si>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</si>
  <si>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</si>
  <si>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</si>
  <si>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</si>
  <si>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</si>
  <si>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</si>
  <si>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</si>
  <si>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</si>
  <si>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</si>
  <si>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</si>
  <si>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</si>
  <si>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</si>
  <si>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</si>
  <si>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</si>
  <si>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</si>
  <si>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</si>
  <si>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</si>
  <si>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</si>
  <si>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</si>
  <si>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</si>
  <si>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</si>
  <si>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</si>
  <si>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</si>
  <si>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</si>
  <si>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</si>
  <si>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</si>
  <si>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</si>
  <si>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</si>
  <si>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</si>
  <si>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</si>
  <si>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</si>
  <si>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</si>
  <si>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</si>
  <si>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</si>
  <si>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</si>
  <si>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</si>
  <si>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</si>
  <si>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</si>
  <si>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</si>
  <si>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</si>
  <si>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</si>
  <si>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</si>
  <si>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</si>
  <si>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</si>
  <si>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</si>
  <si>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</si>
  <si>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</si>
  <si>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</si>
  <si>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</si>
  <si>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</si>
  <si>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</si>
  <si>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</si>
  <si>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</si>
  <si>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</si>
  <si>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</si>
  <si>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</si>
  <si>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</si>
  <si>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</si>
  <si>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</si>
  <si>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</si>
  <si>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</si>
  <si>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</si>
  <si>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</si>
  <si>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</si>
  <si>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</si>
  <si>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</si>
  <si>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</si>
  <si>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</si>
  <si>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</si>
  <si>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</si>
  <si>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</si>
  <si>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</si>
  <si>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</si>
  <si>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</si>
  <si>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</si>
  <si>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</si>
  <si>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</si>
  <si>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</si>
  <si>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</si>
  <si>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</si>
  <si>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</si>
  <si>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</si>
  <si>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</si>
  <si>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</si>
  <si>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</si>
  <si>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</si>
  <si>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</si>
  <si>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</si>
  <si>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</si>
  <si>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</si>
  <si>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</si>
  <si>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</si>
  <si>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</si>
  <si>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</si>
  <si>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</si>
  <si>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</si>
  <si>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</si>
  <si>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</si>
  <si>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</si>
  <si>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</si>
  <si>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</si>
  <si>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</si>
  <si>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</si>
  <si>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</si>
  <si>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</si>
  <si>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</si>
  <si>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</si>
  <si>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</si>
  <si>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</si>
  <si>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</si>
  <si>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</si>
  <si>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</si>
  <si>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</si>
  <si>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</si>
  <si>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</si>
  <si>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</si>
  <si>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</si>
  <si>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</si>
  <si>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</si>
  <si>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</si>
  <si>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</si>
  <si>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</si>
  <si>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</si>
  <si>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</si>
  <si>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</si>
  <si>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</si>
  <si>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</si>
  <si>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</si>
  <si>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</si>
  <si>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</si>
  <si>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</si>
  <si>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</si>
  <si>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</si>
  <si>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</si>
  <si>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</si>
  <si>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</si>
  <si>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</si>
  <si>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</si>
  <si>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</si>
  <si>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</si>
  <si>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</si>
  <si>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</si>
  <si>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</si>
  <si>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</si>
  <si>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</si>
  <si>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</si>
  <si>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</si>
  <si>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</si>
  <si>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</si>
  <si>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</si>
  <si>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</si>
  <si>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</si>
  <si>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</si>
  <si>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</si>
  <si>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</si>
  <si>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</si>
  <si>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</si>
  <si>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</si>
  <si>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</si>
  <si>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</si>
  <si>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</si>
  <si>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</si>
  <si>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</si>
  <si>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</si>
  <si>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</si>
  <si>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</si>
  <si>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</si>
  <si>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行业监管▲</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</si>
  <si>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</si>
  <si>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</si>
  <si>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</si>
  <si>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</si>
  <si>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</si>
  <si>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</si>
  <si>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</si>
  <si>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</si>
  <si>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</si>
  <si>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</si>
  <si>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</si>
  <si>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</si>
  <si>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</si>
  <si>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</si>
  <si>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</si>
  <si>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</si>
  <si>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</si>
  <si>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</si>
  <si>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</si>
  <si>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</si>
  <si>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</si>
  <si>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</si>
  <si>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</si>
  <si>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</si>
  <si>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</si>
  <si>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</si>
  <si>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</si>
  <si>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</si>
  <si>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</si>
  <si>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</si>
  <si>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</si>
  <si>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</si>
  <si>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</si>
  <si>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</si>
  <si>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</si>
  <si>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</si>
  <si>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</si>
  <si>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</si>
  <si>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</si>
  <si>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</si>
  <si>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</si>
  <si>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</si>
  <si>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</si>
  <si>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</si>
  <si>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</si>
  <si>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</si>
  <si>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</si>
  <si>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</si>
  <si>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</si>
  <si>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</si>
  <si>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</si>
  <si>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</si>
  <si>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</si>
  <si>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</si>
  <si>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</si>
  <si>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</si>
  <si>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</si>
  <si>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</si>
  <si>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</si>
  <si>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</si>
  <si>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</si>
  <si>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</si>
  <si>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</si>
  <si>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</si>
  <si>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</si>
  <si>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</si>
  <si>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</si>
  <si>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</si>
  <si>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</si>
  <si>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</si>
  <si>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</si>
  <si>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</si>
  <si>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</si>
  <si>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</si>
  <si>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</si>
  <si>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</si>
  <si>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</si>
  <si>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</si>
  <si>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</si>
  <si>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</si>
  <si>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</si>
  <si>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</si>
  <si>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</si>
  <si>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</si>
  <si>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</si>
  <si>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</si>
  <si>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</si>
  <si>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</si>
  <si>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</si>
  <si>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</si>
  <si>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</si>
  <si>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</si>
  <si>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</si>
  <si>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</si>
  <si>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</si>
  <si>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</si>
  <si>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</si>
  <si>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</si>
  <si>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</si>
  <si>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</si>
  <si>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</si>
  <si>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</si>
  <si>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</si>
  <si>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</si>
  <si>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</si>
  <si>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</si>
  <si>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</si>
  <si>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</si>
  <si>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</si>
  <si>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</si>
  <si>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</si>
  <si>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</si>
  <si>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</si>
  <si>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</si>
  <si>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</si>
  <si>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</si>
  <si>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</si>
  <si>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</si>
  <si>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</si>
  <si>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</si>
  <si>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</si>
  <si>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</si>
  <si>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</si>
  <si>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</si>
  <si>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</si>
  <si>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</si>
  <si>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</si>
  <si>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</si>
  <si>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</si>
  <si>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</si>
  <si>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</si>
  <si>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</si>
  <si>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</si>
  <si>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</si>
  <si>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</si>
  <si>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</si>
  <si>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</si>
  <si>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</si>
  <si>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</si>
  <si>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</si>
  <si>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</si>
  <si>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</si>
  <si>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</si>
  <si>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</si>
  <si>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</si>
  <si>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</si>
  <si>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</si>
  <si>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</si>
  <si>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</si>
  <si>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</si>
  <si>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</si>
  <si>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</si>
  <si>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</si>
  <si>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</si>
  <si>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</si>
  <si>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</si>
  <si>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</si>
  <si>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</si>
  <si>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</si>
  <si>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</si>
  <si>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</si>
  <si>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</si>
  <si>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</si>
  <si>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</si>
  <si>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</si>
  <si>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</si>
  <si>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</si>
  <si>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</si>
  <si>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</si>
  <si>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</si>
  <si>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</si>
  <si>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</si>
  <si>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</si>
  <si>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</si>
  <si>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</si>
  <si>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</si>
  <si>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</si>
  <si>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</si>
  <si>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</si>
  <si>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</si>
  <si>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</si>
  <si>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</si>
  <si>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</si>
  <si>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</si>
  <si>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</si>
  <si>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</si>
  <si>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</si>
  <si>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</si>
  <si>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</si>
  <si>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</si>
  <si>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</si>
  <si>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</si>
  <si>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</si>
  <si>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</si>
  <si>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</si>
  <si>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</si>
  <si>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</si>
  <si>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</si>
  <si>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</si>
  <si>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</si>
  <si>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</si>
  <si>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</si>
  <si>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</si>
  <si>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</si>
  <si>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</si>
  <si>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</si>
  <si>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</si>
  <si>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</si>
  <si>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</si>
  <si>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</si>
  <si>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</si>
  <si>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</si>
  <si>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</si>
  <si>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</si>
  <si>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</si>
  <si>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</si>
  <si>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</si>
  <si>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表三</t>
  </si>
  <si>
    <t>序号</t>
  </si>
  <si>
    <t>项 目</t>
  </si>
  <si>
    <t>金 额</t>
  </si>
  <si>
    <t>其中：延续项目</t>
  </si>
  <si>
    <t>其中：新增项目</t>
  </si>
  <si>
    <t>合 计</t>
  </si>
  <si>
    <t>新型冠状病毒感染肺炎疫情防控经费</t>
  </si>
  <si>
    <t>新型冠状病毒肺炎疫情防控专项资金</t>
  </si>
  <si>
    <t>福寿螺管控工作经费</t>
  </si>
  <si>
    <t>表四</t>
  </si>
  <si>
    <t>1030102</t>
  </si>
  <si>
    <t>一、农网还贷资金收入</t>
  </si>
  <si>
    <t>1030129</t>
  </si>
  <si>
    <t>二、国家电影事业发展专项资金收入</t>
  </si>
  <si>
    <t>1030146</t>
  </si>
  <si>
    <t>三、国有土地收益基金收入</t>
  </si>
  <si>
    <t>1030147</t>
  </si>
  <si>
    <t>四、农业土地开发资金收入</t>
  </si>
  <si>
    <t>1030148</t>
  </si>
  <si>
    <t>五、国有土地使用权出让收入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</si>
  <si>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</si>
  <si>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</si>
  <si>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</si>
  <si>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</si>
  <si>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</si>
  <si>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</si>
  <si>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</si>
  <si>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</si>
  <si>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</si>
  <si>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</si>
  <si>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</si>
  <si>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六、大中型水库库区基金收入</t>
  </si>
  <si>
    <t>1030155</t>
  </si>
  <si>
    <t>七、彩票公益金收入</t>
  </si>
  <si>
    <t>103015501</t>
  </si>
  <si>
    <t xml:space="preserve">   福利彩票公益金收入</t>
  </si>
  <si>
    <t>103015502</t>
  </si>
  <si>
    <t xml:space="preserve">   体育彩票公益金收入</t>
  </si>
  <si>
    <t>1030156</t>
  </si>
  <si>
    <t>八、城市基础设施配套费收入</t>
  </si>
  <si>
    <t>1030157</t>
  </si>
  <si>
    <t>九、小型水库移民扶助基金收入</t>
  </si>
  <si>
    <t>1030158</t>
  </si>
  <si>
    <t>十、国家重大水利工程建设基金收入</t>
  </si>
  <si>
    <t>1030159</t>
  </si>
  <si>
    <t>十一、车辆通行费</t>
  </si>
  <si>
    <t>1030178</t>
  </si>
  <si>
    <t>十二、污水处理费收入</t>
  </si>
  <si>
    <t>1030180</t>
  </si>
  <si>
    <t>十三、彩票发行机构和彩票销售机构的业务费用</t>
  </si>
  <si>
    <t>1030199</t>
  </si>
  <si>
    <t>十四、其他政府性基金收入</t>
  </si>
  <si>
    <t>10310</t>
  </si>
  <si>
    <t>十五、专项债券对应项目专项收入</t>
  </si>
  <si>
    <t>政府性基金预算收入</t>
  </si>
  <si>
    <t>地方政府专项债务收入</t>
  </si>
  <si>
    <t xml:space="preserve">   政府性基金转移支付收入</t>
  </si>
  <si>
    <t xml:space="preserve">     政府性基金补助收入</t>
  </si>
  <si>
    <t xml:space="preserve">     抗疫特别国债转移支付收入▲</t>
  </si>
  <si>
    <t xml:space="preserve">   债务转贷收入</t>
  </si>
  <si>
    <t xml:space="preserve">     地方政府专项债务转贷收入</t>
  </si>
  <si>
    <t>注：▲为2021年删除科目</t>
  </si>
  <si>
    <t>表五</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</si>
  <si>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</si>
  <si>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</si>
  <si>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</si>
  <si>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</si>
  <si>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</si>
  <si>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</si>
  <si>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</si>
  <si>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</si>
  <si>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</si>
  <si>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</si>
  <si>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</si>
  <si>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 </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</si>
  <si>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</si>
  <si>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</si>
  <si>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</si>
  <si>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</si>
  <si>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</si>
  <si>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</si>
  <si>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</si>
  <si>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</si>
  <si>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</si>
  <si>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</si>
  <si>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</si>
  <si>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</si>
  <si>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</si>
  <si>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</si>
  <si>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</si>
  <si>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</si>
  <si>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</si>
  <si>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</si>
  <si>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</si>
  <si>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</si>
  <si>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</si>
  <si>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</si>
  <si>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</si>
  <si>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</si>
  <si>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</si>
  <si>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</si>
  <si>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</si>
  <si>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</si>
  <si>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</si>
  <si>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</si>
  <si>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</si>
  <si>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</si>
  <si>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</si>
  <si>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</si>
  <si>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</si>
  <si>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</si>
  <si>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</si>
  <si>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</si>
  <si>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</si>
  <si>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</si>
  <si>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</si>
  <si>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</si>
  <si>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</si>
  <si>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</si>
  <si>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</si>
  <si>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</si>
  <si>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</si>
  <si>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</si>
  <si>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</si>
  <si>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</si>
  <si>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</si>
  <si>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</si>
  <si>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</si>
  <si>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</si>
  <si>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</si>
  <si>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</si>
  <si>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</si>
  <si>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</si>
  <si>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</si>
  <si>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</si>
  <si>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</si>
  <si>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</si>
  <si>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</si>
  <si>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</si>
  <si>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</si>
  <si>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</si>
  <si>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</si>
  <si>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</si>
  <si>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</si>
  <si>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</si>
  <si>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</si>
  <si>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</si>
  <si>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</si>
  <si>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</si>
  <si>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</si>
  <si>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</si>
  <si>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</si>
  <si>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</si>
  <si>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</si>
  <si>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</si>
  <si>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</si>
  <si>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</si>
  <si>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</si>
  <si>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</si>
  <si>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</si>
  <si>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</si>
  <si>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</si>
  <si>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</si>
  <si>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</si>
  <si>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</si>
  <si>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</si>
  <si>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</si>
  <si>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</si>
  <si>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</si>
  <si>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</si>
  <si>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</si>
  <si>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</si>
  <si>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</si>
  <si>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</si>
  <si>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</si>
  <si>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</si>
  <si>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</si>
  <si>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</si>
  <si>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</si>
  <si>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</si>
  <si>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</si>
  <si>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</si>
  <si>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</si>
  <si>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</si>
  <si>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</si>
  <si>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</si>
  <si>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</si>
  <si>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</si>
  <si>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</si>
  <si>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</si>
  <si>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</si>
  <si>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</si>
  <si>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</si>
  <si>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</si>
  <si>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</si>
  <si>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</si>
  <si>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</si>
  <si>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</si>
  <si>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</si>
  <si>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</si>
  <si>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</si>
  <si>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</si>
  <si>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</si>
  <si>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</si>
  <si>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</si>
  <si>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</si>
  <si>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</si>
  <si>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</si>
  <si>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</si>
  <si>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</si>
  <si>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</si>
  <si>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</si>
  <si>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</si>
  <si>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</si>
  <si>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</si>
  <si>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</si>
  <si>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</si>
  <si>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</si>
  <si>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</si>
  <si>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</si>
  <si>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</si>
  <si>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</si>
  <si>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</si>
  <si>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</si>
  <si>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</si>
  <si>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</si>
  <si>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</si>
  <si>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</si>
  <si>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</si>
  <si>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</si>
  <si>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</si>
  <si>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</si>
  <si>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</si>
  <si>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</si>
  <si>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</si>
  <si>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</si>
  <si>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</si>
  <si>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</si>
  <si>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</si>
  <si>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</si>
  <si>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</si>
  <si>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</si>
  <si>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</si>
  <si>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</si>
  <si>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</si>
  <si>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</si>
  <si>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</si>
  <si>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</si>
  <si>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</si>
  <si>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</si>
  <si>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</si>
  <si>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</si>
  <si>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</si>
  <si>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</si>
  <si>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</si>
  <si>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</si>
  <si>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</si>
  <si>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</si>
  <si>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</si>
  <si>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</si>
  <si>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</si>
  <si>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</si>
  <si>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</si>
  <si>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</si>
  <si>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</si>
  <si>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</si>
  <si>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</si>
  <si>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</si>
  <si>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</si>
  <si>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</si>
  <si>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</si>
  <si>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</si>
  <si>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</si>
  <si>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</si>
  <si>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</si>
  <si>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</si>
  <si>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</si>
  <si>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</si>
  <si>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</si>
  <si>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</si>
  <si>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</si>
  <si>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</si>
  <si>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t>
  </si>
  <si>
    <t>230</t>
  </si>
  <si>
    <t>23004</t>
  </si>
  <si>
    <t xml:space="preserve">   政府性基金转移支付</t>
  </si>
  <si>
    <t>2300403</t>
  </si>
  <si>
    <t xml:space="preserve">     抗疫特别国债转移支付支出</t>
  </si>
  <si>
    <t>2300404</t>
  </si>
  <si>
    <t xml:space="preserve">     科学技术▼</t>
  </si>
  <si>
    <t>2300405</t>
  </si>
  <si>
    <t xml:space="preserve">     文化旅游体育与传媒▼</t>
  </si>
  <si>
    <t>2300406</t>
  </si>
  <si>
    <t xml:space="preserve">     社会保障和就业▼</t>
  </si>
  <si>
    <t>2300407</t>
  </si>
  <si>
    <t xml:space="preserve">     节能环保▼</t>
  </si>
  <si>
    <t>2300408</t>
  </si>
  <si>
    <t xml:space="preserve">     城乡社区▼</t>
  </si>
  <si>
    <t>2300409</t>
  </si>
  <si>
    <t xml:space="preserve">     农林水▼</t>
  </si>
  <si>
    <t>2300410</t>
  </si>
  <si>
    <t xml:space="preserve">     交通运输▼</t>
  </si>
  <si>
    <t>2300411</t>
  </si>
  <si>
    <t xml:space="preserve">     资源勘探工业信息等▼</t>
  </si>
  <si>
    <t>2300499</t>
  </si>
  <si>
    <t xml:space="preserve">     其他支出▼</t>
  </si>
  <si>
    <t>23006</t>
  </si>
  <si>
    <t xml:space="preserve">   上解支出▼</t>
  </si>
  <si>
    <t>23008</t>
  </si>
  <si>
    <t xml:space="preserve">   调出资金</t>
  </si>
  <si>
    <t>23009</t>
  </si>
  <si>
    <t xml:space="preserve">   年终结余</t>
  </si>
  <si>
    <t>231</t>
  </si>
  <si>
    <t>地方政府专项债务还本支出</t>
  </si>
  <si>
    <t>表六</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</si>
  <si>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</si>
  <si>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</si>
  <si>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</si>
  <si>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</si>
  <si>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</si>
  <si>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</si>
  <si>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</si>
  <si>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</si>
  <si>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</si>
  <si>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</si>
  <si>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</si>
  <si>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</si>
  <si>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</si>
  <si>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</si>
  <si>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</si>
  <si>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</si>
  <si>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</si>
  <si>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</si>
  <si>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</si>
  <si>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</si>
  <si>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</si>
  <si>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</si>
  <si>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</si>
  <si>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</si>
  <si>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</si>
  <si>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</si>
  <si>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</si>
  <si>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</si>
  <si>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</si>
  <si>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</si>
  <si>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</si>
  <si>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</si>
  <si>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</si>
  <si>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</si>
  <si>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</si>
  <si>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</si>
  <si>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账务调整收入</t>
  </si>
  <si>
    <t>表七</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</si>
  <si>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</si>
  <si>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</si>
  <si>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</si>
  <si>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</si>
  <si>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</si>
  <si>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</si>
  <si>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</si>
  <si>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</si>
  <si>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</si>
  <si>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</si>
  <si>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</si>
  <si>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</si>
  <si>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</si>
  <si>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</si>
  <si>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</si>
  <si>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</si>
  <si>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</si>
  <si>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</si>
  <si>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</si>
  <si>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</si>
  <si>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</si>
  <si>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</si>
  <si>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</si>
  <si>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表八</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</si>
  <si>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</si>
  <si>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</si>
  <si>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</si>
  <si>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</si>
  <si>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</si>
  <si>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</si>
  <si>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</si>
  <si>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</si>
  <si>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</si>
  <si>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</si>
  <si>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收入小计</t>
  </si>
  <si>
    <t xml:space="preserve">  其中：保险费收入</t>
  </si>
  <si>
    <t xml:space="preserve">        利息收入</t>
  </si>
  <si>
    <t xml:space="preserve">        财政补贴收入</t>
  </si>
  <si>
    <t>上级补助收入</t>
  </si>
  <si>
    <t>下级上解收入</t>
  </si>
  <si>
    <t>收入合计</t>
  </si>
  <si>
    <t>表九</t>
  </si>
  <si>
    <r>
      <rPr>
        <sz val="14"/>
        <rFont val="MS Serif"/>
        <charset val="134"/>
      </rPr>
      <t xml:space="preserve">    </t>
    </r>
    <r>
      <rPr>
        <sz val="14"/>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</si>
  <si>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</si>
  <si>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</si>
  <si>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</si>
  <si>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</si>
  <si>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</si>
  <si>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</si>
  <si>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</si>
  <si>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</si>
  <si>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支出小计</t>
  </si>
  <si>
    <t xml:space="preserve">    其中：社会保险待遇支出</t>
  </si>
  <si>
    <t>补助下级支出</t>
  </si>
  <si>
    <t>上解上级支出</t>
  </si>
  <si>
    <t>支出合计</t>
  </si>
  <si>
    <t>表十</t>
  </si>
  <si>
    <r>
      <rPr>
        <sz val="14"/>
        <rFont val="MS Serif"/>
        <charset val="134"/>
      </rPr>
      <t xml:space="preserve">    </t>
    </r>
    <r>
      <rPr>
        <sz val="14"/>
        <color indexed="8"/>
        <rFont val="宋体"/>
        <charset val="134"/>
      </rPr>
      <t>单位：万元</t>
    </r>
  </si>
  <si>
    <t>一、企业职工基本养老保险基金本年收支结余</t>
  </si>
  <si>
    <t xml:space="preserve">    企业职工基本养老保险基金年末滚存结余</t>
  </si>
  <si>
    <t>二、机关事业单位基本养老保险基金本年收支结余</t>
  </si>
  <si>
    <t xml:space="preserve">    机关事业单位基本养老保险基金年末滚存结余</t>
  </si>
  <si>
    <t>三、失业保险基金本年收支结余</t>
  </si>
  <si>
    <t xml:space="preserve">    失业保险基金年末滚存结余</t>
  </si>
  <si>
    <t>四、城镇职工基本医疗保险基金本年收支结余</t>
  </si>
  <si>
    <t xml:space="preserve">    城镇职工基本医疗保险基金年末滚存结余</t>
  </si>
  <si>
    <t>五、工伤保险基金本年收支结余</t>
  </si>
  <si>
    <t xml:space="preserve">    工伤保险基金年末滚存结余</t>
  </si>
  <si>
    <t>六、城乡居民基本养老保险基金本年收支结余</t>
  </si>
  <si>
    <t xml:space="preserve">    居民社会养老保险基金年末滚存结余</t>
  </si>
  <si>
    <t>七、城乡居民基本医疗保险基金本年收支结余</t>
  </si>
  <si>
    <t xml:space="preserve">    居民基本医疗保险基金年末滚存结余</t>
  </si>
  <si>
    <t xml:space="preserve">        本年收支结余</t>
  </si>
  <si>
    <t xml:space="preserve">        年末滚存结余</t>
  </si>
  <si>
    <t>表十一</t>
  </si>
  <si>
    <t>预算数比上年执行数增长%</t>
  </si>
  <si>
    <t>10199</t>
  </si>
  <si>
    <t>一、一般公共服务</t>
  </si>
  <si>
    <t>204</t>
  </si>
  <si>
    <t>表十二</t>
  </si>
  <si>
    <t xml:space="preserve">   政府办公厅(室)及相关机构事务</t>
  </si>
  <si>
    <t xml:space="preserve">     税务办案▲</t>
  </si>
  <si>
    <t xml:space="preserve">     发票管理及税务登记▲</t>
  </si>
  <si>
    <t xml:space="preserve">     代扣代收代征税款手续费▲</t>
  </si>
  <si>
    <t xml:space="preserve">     税务宣传▲</t>
  </si>
  <si>
    <t xml:space="preserve">     协税护税▲</t>
  </si>
  <si>
    <t xml:space="preserve">     产权战略与规划</t>
  </si>
  <si>
    <t xml:space="preserve">   军费★</t>
  </si>
  <si>
    <t xml:space="preserve">     预备役部队●</t>
  </si>
  <si>
    <t xml:space="preserve">     其他军费支出●</t>
  </si>
  <si>
    <t xml:space="preserve">   国防科研事业</t>
  </si>
  <si>
    <t xml:space="preserve">   专项工程</t>
  </si>
  <si>
    <t xml:space="preserve">     国防教育◆</t>
  </si>
  <si>
    <t xml:space="preserve">     预备役部队◆</t>
  </si>
  <si>
    <t xml:space="preserve">     法治建设★</t>
  </si>
  <si>
    <t xml:space="preserve">     罪犯生活及医疗卫生★</t>
  </si>
  <si>
    <t xml:space="preserve">     监狱业务及罪犯改造★</t>
  </si>
  <si>
    <t xml:space="preserve">     国家司法救助支出</t>
  </si>
  <si>
    <t xml:space="preserve">      其他教育支出</t>
  </si>
  <si>
    <t xml:space="preserve">     科技人才队伍建设</t>
  </si>
  <si>
    <t xml:space="preserve">     优抚事业单位支出◆</t>
  </si>
  <si>
    <t xml:space="preserve">     光荣院●</t>
  </si>
  <si>
    <t xml:space="preserve">     烈士纪念设施管理维护●</t>
  </si>
  <si>
    <t xml:space="preserve">     残疾人就业★</t>
  </si>
  <si>
    <t xml:space="preserve">     军供保障★</t>
  </si>
  <si>
    <t xml:space="preserve">     优抚医院●</t>
  </si>
  <si>
    <t xml:space="preserve">     草原生态修复治理●</t>
  </si>
  <si>
    <t xml:space="preserve">     自然保护地●</t>
  </si>
  <si>
    <t xml:space="preserve">     能源预测预警◆</t>
  </si>
  <si>
    <t xml:space="preserve">     能源战略规划与实施◆</t>
  </si>
  <si>
    <t xml:space="preserve">     石油储备发展管理◆</t>
  </si>
  <si>
    <t xml:space="preserve">     能源调查◆</t>
  </si>
  <si>
    <t xml:space="preserve">     渔业发展★</t>
  </si>
  <si>
    <t xml:space="preserve">     自然保护区等管理◆</t>
  </si>
  <si>
    <t xml:space="preserve">     成品油价格改革对林业的补贴◆</t>
  </si>
  <si>
    <t xml:space="preserve">     国家公园◆</t>
  </si>
  <si>
    <t xml:space="preserve">   巩固脱贫衔接乡村振兴★</t>
  </si>
  <si>
    <t xml:space="preserve">     贷款奖补和贴息★</t>
  </si>
  <si>
    <t xml:space="preserve">     事业运行★</t>
  </si>
  <si>
    <t xml:space="preserve">     其他巩固脱贫衔接乡村振兴支出★</t>
  </si>
  <si>
    <t xml:space="preserve">     涉农贷款增量奖励◆</t>
  </si>
  <si>
    <t xml:space="preserve">     创业担保贷款贴息及奖补★</t>
  </si>
  <si>
    <t xml:space="preserve">     取消政府还贷二级公路收费专项支出◆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</si>
  <si>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</si>
  <si>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</si>
  <si>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</si>
  <si>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</si>
  <si>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</si>
  <si>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无线电及信息通信监管</t>
  </si>
  <si>
    <t xml:space="preserve">   其他资源勘探工业信息等支出</t>
  </si>
  <si>
    <t xml:space="preserve">     其他资源勘探工业信息等支出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</si>
  <si>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</si>
  <si>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</si>
  <si>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</si>
  <si>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</si>
  <si>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</si>
  <si>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</si>
  <si>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</si>
  <si>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</si>
  <si>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</si>
  <si>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</si>
  <si>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文化旅游体育与传媒★</t>
  </si>
  <si>
    <t xml:space="preserve">   卫生健康★</t>
  </si>
  <si>
    <t xml:space="preserve">   农业农村★</t>
  </si>
  <si>
    <t xml:space="preserve">     地质勘查基金（周转金）支出</t>
  </si>
  <si>
    <t xml:space="preserve">   粮油事务</t>
  </si>
  <si>
    <t xml:space="preserve">     财务与审计支出</t>
  </si>
  <si>
    <t xml:space="preserve">     物资保管体系▼</t>
  </si>
  <si>
    <t xml:space="preserve">     储备粮（油）库建设</t>
  </si>
  <si>
    <t xml:space="preserve">     安全生产基础◆</t>
  </si>
  <si>
    <t xml:space="preserve">   消防救援事务★</t>
  </si>
  <si>
    <t xml:space="preserve">     其他消防救援事务支出★</t>
  </si>
  <si>
    <t xml:space="preserve">   森林消防事务◆</t>
  </si>
  <si>
    <t xml:space="preserve">     行政运行◆</t>
  </si>
  <si>
    <t xml:space="preserve">     一般行政管理事务◆</t>
  </si>
  <si>
    <t xml:space="preserve">     机关服务◆</t>
  </si>
  <si>
    <t xml:space="preserve">     森林消防应急救援◆</t>
  </si>
  <si>
    <t xml:space="preserve">     其他森林消防事务支出◆</t>
  </si>
  <si>
    <t xml:space="preserve">     矿山安全监察事务★</t>
  </si>
  <si>
    <t xml:space="preserve">     矿山应急救援事务★</t>
  </si>
  <si>
    <t xml:space="preserve">     其他矿山安全支出★</t>
  </si>
  <si>
    <t xml:space="preserve">     其他自然灾害救灾及恢复重建支出</t>
  </si>
  <si>
    <t xml:space="preserve">     地方政府其他一般债务付息支出★</t>
  </si>
  <si>
    <t>注：◆为2022年删除科目，★为科目名称变化</t>
  </si>
  <si>
    <t>表十三</t>
  </si>
  <si>
    <t>项       目</t>
  </si>
  <si>
    <t>乡镇财政运行一般性转移支付补助资金</t>
  </si>
  <si>
    <t>表十四</t>
  </si>
  <si>
    <t>地区（玉溪市对澄江市）</t>
  </si>
  <si>
    <t>合计</t>
  </si>
  <si>
    <t>税收返还</t>
  </si>
  <si>
    <t>一般性转移支付</t>
  </si>
  <si>
    <t>专项转移支付</t>
  </si>
  <si>
    <t>一、提前下达数小计</t>
  </si>
  <si>
    <t>（一）一般性转移支付</t>
  </si>
  <si>
    <t xml:space="preserve">       1100202均衡性转移支付收入</t>
  </si>
  <si>
    <t xml:space="preserve">       1100207县级基本财力保障机制奖补资金收入</t>
  </si>
  <si>
    <t xml:space="preserve">       1100208结算补助收入</t>
  </si>
  <si>
    <t xml:space="preserve">       1100214企事业单位划转支付收入</t>
  </si>
  <si>
    <t xml:space="preserve">       1100220基层公检法司转移支付</t>
  </si>
  <si>
    <t xml:space="preserve"> 　　　1100221城乡义务教育转移支付收入</t>
  </si>
  <si>
    <t>　　　 1100223城乡居民医疗保险转移支付收入</t>
  </si>
  <si>
    <t xml:space="preserve">       1100225产粮（油）大县奖励资金收入</t>
  </si>
  <si>
    <t xml:space="preserve">       1100226重点生态功能区转移支付收入</t>
  </si>
  <si>
    <t>　　　 1100227固定数额补助收入</t>
  </si>
  <si>
    <t>　　　 1100231贫困地区转移支付收入</t>
  </si>
  <si>
    <t xml:space="preserve">       1100244公共安全共同财政事权转移支付收入</t>
  </si>
  <si>
    <t xml:space="preserve">       1100245教育共同财政事权转移支付收入</t>
  </si>
  <si>
    <t xml:space="preserve">       1100248社会保障和就业共同财政事权转移支付收入</t>
  </si>
  <si>
    <t xml:space="preserve">       1100249卫生健康共同财政事权转移支付收入</t>
  </si>
  <si>
    <t xml:space="preserve">       1100258住房保障共同财政事权转移支付收入</t>
  </si>
  <si>
    <t xml:space="preserve">       1100247文化旅游与传媒共同财政事权转移支付收入</t>
  </si>
  <si>
    <t xml:space="preserve">       1100250节能环保共同财政事权转移支付收入</t>
  </si>
  <si>
    <t xml:space="preserve">       1100252农林水共同财政事权转移支付收入</t>
  </si>
  <si>
    <t xml:space="preserve">       1100253交通运输共同财政事权转移支付收入</t>
  </si>
  <si>
    <t xml:space="preserve">       1100260灾害防治及应急管理共同财政事权转移支付收入</t>
  </si>
  <si>
    <t>　　　 1100299其他一般性转移支付收入</t>
  </si>
  <si>
    <t>（二）专项转移支付</t>
  </si>
  <si>
    <t>　　　　201一般公共服务</t>
  </si>
  <si>
    <t>　　　　203国防</t>
  </si>
  <si>
    <t>　　　　204公共安全</t>
  </si>
  <si>
    <t>　　　　205教育</t>
  </si>
  <si>
    <t>　　　　206科学技术</t>
  </si>
  <si>
    <t>　　　　207文化体育与传媒</t>
  </si>
  <si>
    <t>　　　　208社会保障和就业</t>
  </si>
  <si>
    <t>　　　　210卫生健康</t>
  </si>
  <si>
    <t>　　　　211节能环保</t>
  </si>
  <si>
    <t>　　　　212城乡社区事务</t>
  </si>
  <si>
    <t>　　　　213农林水事务</t>
  </si>
  <si>
    <t>　　　　214交通运输</t>
  </si>
  <si>
    <t>　　　　215资源勘探电力信息等事务</t>
  </si>
  <si>
    <t>　　　　216商业服务业等事务</t>
  </si>
  <si>
    <t>　　　　217金融监管等事务</t>
  </si>
  <si>
    <t>　　　　220自然资源海洋气象</t>
  </si>
  <si>
    <t>　　　　221住房保障支出</t>
  </si>
  <si>
    <t>　　　　222粮油物资管理事务</t>
  </si>
  <si>
    <t xml:space="preserve">        224灾害防治及应急管理支出</t>
  </si>
  <si>
    <t xml:space="preserve">   　　 229其他支出</t>
  </si>
  <si>
    <t>（ 三）返还性收入</t>
  </si>
  <si>
    <t xml:space="preserve">        1100102 所得税基数返还收入</t>
  </si>
  <si>
    <t xml:space="preserve">        1100103 成品油税费改革税收返还收入</t>
  </si>
  <si>
    <t xml:space="preserve">        1100104 增值税税收返还收入</t>
  </si>
  <si>
    <t xml:space="preserve">        1100105 消费税税收返还收入</t>
  </si>
  <si>
    <t>二、预算数</t>
  </si>
  <si>
    <t>表十五</t>
  </si>
  <si>
    <t>经济科目名称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</si>
  <si>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</si>
  <si>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</si>
  <si>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</si>
  <si>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</si>
  <si>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</si>
  <si>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</si>
  <si>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</si>
  <si>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</si>
  <si>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</si>
  <si>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</si>
  <si>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</si>
  <si>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</si>
  <si>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</si>
  <si>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</si>
  <si>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</si>
  <si>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</si>
  <si>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</si>
  <si>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</si>
  <si>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对事业单位经常性补助</t>
  </si>
  <si>
    <t>工资福利支出</t>
  </si>
  <si>
    <t>商品和服务支出</t>
  </si>
  <si>
    <t>对事业单位资本性补助</t>
  </si>
  <si>
    <t>资本性支出（一）▲</t>
  </si>
  <si>
    <t>对个人和家庭的补助</t>
  </si>
  <si>
    <t>社会福利和救助</t>
  </si>
  <si>
    <t>离退休费</t>
  </si>
  <si>
    <t>其他对个人和家庭补助</t>
  </si>
  <si>
    <t>支 出 合 计</t>
  </si>
  <si>
    <t>表十六</t>
  </si>
  <si>
    <t>1030112</t>
  </si>
  <si>
    <t>二、海南省高等级公路车辆通行附加费收入</t>
  </si>
  <si>
    <t>1030115</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</si>
  <si>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</si>
  <si>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</si>
  <si>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</si>
  <si>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</si>
  <si>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</si>
  <si>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</si>
  <si>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</si>
  <si>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</si>
  <si>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</si>
  <si>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</si>
  <si>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</si>
  <si>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</si>
  <si>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</si>
  <si>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</si>
  <si>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</si>
  <si>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</si>
  <si>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</si>
  <si>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</si>
  <si>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</si>
  <si>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</si>
  <si>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</si>
  <si>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十七、专项债务对应项目专项收入★</t>
  </si>
  <si>
    <t xml:space="preserve">  政府性基金转移支付收入</t>
  </si>
  <si>
    <t>注：▲为2021年删除科目，◆为2022年删除科目，★为科目名称变化</t>
  </si>
  <si>
    <t>表十七</t>
  </si>
  <si>
    <t xml:space="preserve">      资助国产影片放映</t>
  </si>
  <si>
    <t xml:space="preserve">      资助影院建设</t>
  </si>
  <si>
    <t xml:space="preserve">      资助少数民族语电影译制</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</si>
  <si>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</si>
  <si>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</si>
  <si>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</si>
  <si>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</si>
  <si>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</si>
  <si>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</si>
  <si>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</si>
  <si>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</si>
  <si>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</si>
  <si>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</si>
  <si>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</si>
  <si>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</si>
  <si>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</si>
  <si>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</si>
  <si>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</si>
  <si>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</si>
  <si>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</si>
  <si>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</si>
  <si>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</si>
  <si>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</si>
  <si>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</si>
  <si>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</si>
  <si>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</si>
  <si>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</si>
  <si>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</si>
  <si>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</si>
  <si>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</si>
  <si>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</si>
  <si>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</si>
  <si>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</si>
  <si>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</si>
  <si>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</si>
  <si>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</si>
  <si>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</si>
  <si>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</si>
  <si>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</si>
  <si>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</si>
  <si>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</si>
  <si>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</si>
  <si>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</si>
  <si>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</si>
  <si>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</si>
  <si>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</si>
  <si>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</si>
  <si>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</si>
  <si>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</si>
  <si>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</si>
  <si>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</si>
  <si>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</si>
  <si>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</si>
  <si>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</si>
  <si>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</si>
  <si>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</si>
  <si>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</si>
  <si>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</si>
  <si>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</si>
  <si>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</si>
  <si>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</si>
  <si>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</si>
  <si>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</si>
  <si>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</si>
  <si>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</si>
  <si>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</si>
  <si>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</si>
  <si>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</si>
  <si>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</si>
  <si>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</si>
  <si>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</si>
  <si>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</si>
  <si>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</si>
  <si>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</si>
  <si>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</si>
  <si>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</si>
  <si>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</si>
  <si>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</si>
  <si>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</si>
  <si>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</si>
  <si>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</si>
  <si>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</si>
  <si>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</si>
  <si>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</si>
  <si>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</si>
  <si>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</si>
  <si>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</si>
  <si>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</si>
  <si>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</si>
  <si>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</si>
  <si>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</si>
  <si>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</si>
  <si>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</si>
  <si>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</si>
  <si>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</si>
  <si>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</si>
  <si>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</si>
  <si>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</si>
  <si>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</si>
  <si>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</si>
  <si>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</si>
  <si>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</si>
  <si>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</si>
  <si>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</si>
  <si>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</si>
  <si>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</si>
  <si>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</si>
  <si>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</si>
  <si>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</si>
  <si>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</si>
  <si>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</si>
  <si>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</si>
  <si>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</si>
  <si>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</si>
  <si>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</si>
  <si>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</si>
  <si>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</si>
  <si>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</si>
  <si>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</si>
  <si>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</si>
  <si>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</si>
  <si>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</si>
  <si>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</si>
  <si>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</si>
  <si>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</si>
  <si>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</si>
  <si>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</si>
  <si>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</si>
  <si>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</si>
  <si>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</si>
  <si>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</si>
  <si>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</si>
  <si>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</si>
  <si>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</si>
  <si>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</si>
  <si>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</si>
  <si>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</si>
  <si>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</si>
  <si>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</si>
  <si>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</si>
  <si>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</si>
  <si>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</si>
  <si>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</si>
  <si>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</si>
  <si>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</si>
  <si>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</si>
  <si>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</si>
  <si>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</si>
  <si>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</si>
  <si>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</si>
  <si>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</si>
  <si>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</si>
  <si>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</si>
  <si>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</si>
  <si>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</si>
  <si>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</si>
  <si>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</si>
  <si>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</si>
  <si>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</si>
  <si>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</si>
  <si>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</si>
  <si>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</si>
  <si>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</si>
  <si>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</si>
  <si>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</si>
  <si>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</si>
  <si>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</si>
  <si>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</si>
  <si>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</si>
  <si>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</si>
  <si>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</si>
  <si>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</si>
  <si>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</si>
  <si>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</si>
  <si>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</si>
  <si>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</si>
  <si>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</si>
  <si>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</si>
  <si>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</si>
  <si>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</si>
  <si>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</si>
  <si>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</si>
  <si>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</si>
  <si>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</si>
  <si>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</si>
  <si>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</si>
  <si>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</si>
  <si>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</si>
  <si>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</si>
  <si>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</si>
  <si>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</si>
  <si>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</si>
  <si>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</si>
  <si>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</si>
  <si>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</si>
  <si>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</si>
  <si>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</si>
  <si>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</si>
  <si>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</si>
  <si>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</si>
  <si>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</si>
  <si>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</si>
  <si>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</si>
  <si>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</si>
  <si>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</si>
  <si>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</si>
  <si>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</si>
  <si>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</si>
  <si>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</si>
  <si>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</si>
  <si>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</si>
  <si>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</si>
  <si>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</si>
  <si>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</si>
  <si>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</si>
  <si>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</si>
  <si>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2300402</t>
  </si>
  <si>
    <t xml:space="preserve">     政府性基金上解支出◆</t>
  </si>
  <si>
    <t xml:space="preserve">   上解支出●</t>
  </si>
  <si>
    <t>注：◆为2022年删除科目</t>
  </si>
  <si>
    <t>表十八</t>
  </si>
  <si>
    <t>比上年预算数增长%</t>
  </si>
  <si>
    <t>本年支出小计</t>
  </si>
  <si>
    <t>表十九</t>
  </si>
  <si>
    <t>项        目</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</si>
  <si>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</si>
  <si>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金融企业股利、股息收入（国资预算）</t>
  </si>
  <si>
    <t>表二十</t>
  </si>
  <si>
    <t xml:space="preserve">    其他国有资本经营预算支出（项）</t>
  </si>
  <si>
    <t>表二十一</t>
  </si>
  <si>
    <t>项     目</t>
  </si>
  <si>
    <t>支出预算数</t>
  </si>
  <si>
    <t>解决历史遗留问题</t>
  </si>
  <si>
    <t>剥离国有企业办社会职能及解决历史遗留问题补助资金</t>
  </si>
  <si>
    <t>国有企业资本金注入</t>
  </si>
  <si>
    <t>其他国有资本经营预算支出</t>
  </si>
  <si>
    <t>澄 江 市 国 有 资 本 经 营 支 出</t>
  </si>
  <si>
    <t>转移支付支出</t>
  </si>
  <si>
    <t>各     项     支     出     合     计</t>
  </si>
  <si>
    <t>表二十二</t>
  </si>
  <si>
    <t>七、居民基本医疗保险基金收入</t>
  </si>
  <si>
    <t>表二十三</t>
  </si>
  <si>
    <r>
      <rPr>
        <sz val="14"/>
        <rFont val="宋体"/>
        <charset val="134"/>
      </rPr>
      <t xml:space="preserve">    </t>
    </r>
    <r>
      <rPr>
        <sz val="14"/>
        <color indexed="8"/>
        <rFont val="宋体"/>
        <charset val="134"/>
      </rPr>
      <t>单位：万元</t>
    </r>
  </si>
  <si>
    <t>七、居民基本医疗保险基金支出</t>
  </si>
  <si>
    <t>表二十四</t>
  </si>
  <si>
    <t xml:space="preserve">    城乡居民基本养老保险基金年末滚存结余</t>
  </si>
  <si>
    <t>七、居民基本医疗保险基金本年收支结余</t>
  </si>
  <si>
    <t>本年收支结余</t>
  </si>
  <si>
    <t>年末滚存结余</t>
  </si>
  <si>
    <t>表二十五</t>
  </si>
  <si>
    <t> 单位：亿元</t>
  </si>
  <si>
    <t>项         目</t>
  </si>
  <si>
    <t>全市</t>
  </si>
  <si>
    <t>执行数比上年决算数增长%</t>
  </si>
  <si>
    <t>一般债务</t>
  </si>
  <si>
    <t>一、上年末地方政府一般债务余额</t>
  </si>
  <si>
    <t>二、当年末地方政府一般债务余额限额</t>
  </si>
  <si>
    <t>三、当年地方政府一般债务发行额</t>
  </si>
  <si>
    <t>1.发行新增一般债券</t>
  </si>
  <si>
    <t>2.发行再融资一般债券</t>
  </si>
  <si>
    <t>3.发行置换一般债券</t>
  </si>
  <si>
    <t xml:space="preserve">  4.外国政府及国际金融组织借款</t>
  </si>
  <si>
    <t>四、当年地方政府一般债务还本额</t>
  </si>
  <si>
    <t>五、调减未置换地方政府一般存量债务</t>
  </si>
  <si>
    <t>六、当年末地方政府一般债务余额</t>
  </si>
  <si>
    <t>专项债务</t>
  </si>
  <si>
    <t>一、上年末地方政府专项债务余额</t>
  </si>
  <si>
    <t>二、当年末地方政府专项债务余额限额</t>
  </si>
  <si>
    <t>三、当年地方政府专项债务发行额</t>
  </si>
  <si>
    <t>1.发行新增专项债券</t>
  </si>
  <si>
    <t>2.发行再融资专项债券</t>
  </si>
  <si>
    <t>3.发行置换专项债券</t>
  </si>
  <si>
    <t>四、当年地方政府专项债务还本额</t>
  </si>
  <si>
    <t>五、调减未置换地方政府专项存量债务</t>
  </si>
  <si>
    <t>六、当年末地方政府专项债务余额</t>
  </si>
  <si>
    <t>一、上年末地方政府债务余额</t>
  </si>
  <si>
    <t>二、当年末地方政府债务余额限额</t>
  </si>
  <si>
    <t>三、当年地方政府债务发行额</t>
  </si>
  <si>
    <t>1.发行新增政府债券</t>
  </si>
  <si>
    <t>2.发行再融资债券</t>
  </si>
  <si>
    <t>3.发行置换债券</t>
  </si>
  <si>
    <t>四、当年地方政府债务还本额</t>
  </si>
  <si>
    <t>五、调减未置换地方政府存量债务</t>
  </si>
  <si>
    <t>六、当年末地方政府债务余额</t>
  </si>
  <si>
    <t>表二十六</t>
  </si>
  <si>
    <t>单位：亿元</t>
  </si>
  <si>
    <t>项    目</t>
  </si>
  <si>
    <t>政府债务</t>
  </si>
  <si>
    <t>其中:政府一般债务</t>
  </si>
  <si>
    <t>其中:政府专项债务</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</si>
  <si>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</si>
  <si>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</si>
  <si>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</si>
  <si>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</si>
  <si>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</si>
  <si>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</si>
  <si>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</si>
  <si>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</si>
  <si>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</si>
  <si>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</si>
  <si>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</si>
  <si>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</si>
  <si>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</si>
  <si>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</si>
  <si>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</si>
  <si>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</si>
  <si>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</si>
  <si>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</si>
  <si>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七、其他</t>
  </si>
  <si>
    <t>表二十七</t>
  </si>
</sst>
</file>

<file path=xl/styles.xml><?xml version="1.0" encoding="utf-8"?>
<styleSheet xmlns="http://schemas.openxmlformats.org/spreadsheetml/2006/main">
  <numFmts count="33">
    <numFmt numFmtId="176" formatCode="0.0"/>
    <numFmt numFmtId="177" formatCode="_-&quot;$&quot;\ * #,##0_-;_-&quot;$&quot;\ * #,##0\-;_-&quot;$&quot;\ * &quot;-&quot;_-;_-@_-"/>
    <numFmt numFmtId="178" formatCode="#,##0_ ;[Red]\-#,##0\ "/>
    <numFmt numFmtId="179" formatCode="&quot;$&quot;\ #,##0.00_-;[Red]&quot;$&quot;\ #,##0.00\-"/>
    <numFmt numFmtId="180" formatCode="_-* #,##0_-;\-* #,##0_-;_-* &quot;-&quot;_-;_-@_-"/>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81" formatCode="yy\.mm\.dd"/>
    <numFmt numFmtId="182" formatCode="\$#,##0.00;\(\$#,##0.00\)"/>
    <numFmt numFmtId="183" formatCode="#,##0.00_);[Red]\(#,##0.00\)"/>
    <numFmt numFmtId="184" formatCode="_ * #,##0_ ;_ * \-#,##0_ ;_ * &quot;-&quot;??_ ;_ @_ "/>
    <numFmt numFmtId="185" formatCode="_-&quot;$&quot;\ * #,##0.00_-;_-&quot;$&quot;\ * #,##0.00\-;_-&quot;$&quot;\ * &quot;-&quot;??_-;_-@_-"/>
    <numFmt numFmtId="186" formatCode="&quot;$&quot;\ #,##0_-;[Red]&quot;$&quot;\ #,##0\-"/>
    <numFmt numFmtId="187" formatCode="yyyy&quot;年&quot;m&quot;月&quot;;@"/>
    <numFmt numFmtId="188" formatCode="_ * #,##0.0_ ;_ * \-#,##0.0_ ;_ * &quot;-&quot;??_ ;_ @_ "/>
    <numFmt numFmtId="189" formatCode="_(&quot;$&quot;* #,##0.00_);_(&quot;$&quot;* \(#,##0.00\);_(&quot;$&quot;* &quot;-&quot;??_);_(@_)"/>
    <numFmt numFmtId="190" formatCode="#,##0_ "/>
    <numFmt numFmtId="191" formatCode="#,##0.0_);\(#,##0.0\)"/>
    <numFmt numFmtId="192" formatCode="#,##0;\(#,##0\)"/>
    <numFmt numFmtId="193" formatCode="0_ "/>
    <numFmt numFmtId="194" formatCode="_(* #,##0.00_);_(* \(#,##0.00\);_(* &quot;-&quot;??_);_(@_)"/>
    <numFmt numFmtId="195" formatCode="&quot;$&quot;#,##0.00_);[Red]\(&quot;$&quot;#,##0.00\)"/>
    <numFmt numFmtId="196" formatCode="_(&quot;$&quot;* #,##0_);_(&quot;$&quot;* \(#,##0\);_(&quot;$&quot;* &quot;-&quot;_);_(@_)"/>
    <numFmt numFmtId="197" formatCode="_-* #,##0.00_-;\-* #,##0.00_-;_-* &quot;-&quot;??_-;_-@_-"/>
    <numFmt numFmtId="198" formatCode="#\ ??/??"/>
    <numFmt numFmtId="199" formatCode="\$#,##0;\(\$#,##0\)"/>
    <numFmt numFmtId="200" formatCode="&quot;$&quot;#,##0_);[Red]\(&quot;$&quot;#,##0\)"/>
    <numFmt numFmtId="201" formatCode="#,##0_);[Red]\(#,##0\)"/>
    <numFmt numFmtId="202" formatCode="0.00_ "/>
    <numFmt numFmtId="203" formatCode="_(* #,##0_);_(* \(#,##0\);_(* &quot;-&quot;_);_(@_)"/>
    <numFmt numFmtId="204" formatCode="0.0%"/>
  </numFmts>
  <fonts count="137">
    <font>
      <sz val="11"/>
      <color indexed="8"/>
      <name val="宋体"/>
      <charset val="134"/>
    </font>
    <font>
      <sz val="20"/>
      <color indexed="8"/>
      <name val="方正小标宋简体"/>
      <charset val="134"/>
    </font>
    <font>
      <sz val="26"/>
      <color indexed="8"/>
      <name val="方正小标宋简体"/>
      <charset val="134"/>
    </font>
    <font>
      <sz val="14"/>
      <color indexed="8"/>
      <name val="宋体"/>
      <charset val="134"/>
    </font>
    <font>
      <b/>
      <sz val="14"/>
      <color indexed="8"/>
      <name val="宋体"/>
      <charset val="134"/>
    </font>
    <font>
      <b/>
      <sz val="16"/>
      <color indexed="8"/>
      <name val="宋体"/>
      <charset val="134"/>
    </font>
    <font>
      <b/>
      <sz val="14"/>
      <name val="宋体"/>
      <charset val="134"/>
    </font>
    <font>
      <sz val="16"/>
      <color indexed="8"/>
      <name val="楷体_GB2312"/>
      <charset val="134"/>
    </font>
    <font>
      <sz val="14"/>
      <name val="宋体"/>
      <charset val="134"/>
    </font>
    <font>
      <sz val="14"/>
      <color rgb="FF000000"/>
      <name val="宋体"/>
      <charset val="134"/>
      <scheme val="major"/>
    </font>
    <font>
      <sz val="12"/>
      <name val="宋体"/>
      <charset val="134"/>
    </font>
    <font>
      <sz val="26"/>
      <name val="方正小标宋简体"/>
      <charset val="134"/>
    </font>
    <font>
      <sz val="14"/>
      <name val="MS Serif"/>
      <charset val="134"/>
    </font>
    <font>
      <sz val="11"/>
      <name val="宋体"/>
      <charset val="134"/>
    </font>
    <font>
      <sz val="14"/>
      <name val="宋体"/>
      <charset val="134"/>
      <scheme val="minor"/>
    </font>
    <font>
      <sz val="14"/>
      <name val="Times New Roman"/>
      <charset val="134"/>
    </font>
    <font>
      <sz val="10"/>
      <name val="Arial"/>
      <charset val="134"/>
    </font>
    <font>
      <b/>
      <sz val="10"/>
      <name val="Arial"/>
      <charset val="134"/>
    </font>
    <font>
      <sz val="26"/>
      <color rgb="FF000000"/>
      <name val="方正小标宋简体"/>
      <charset val="134"/>
    </font>
    <font>
      <sz val="14"/>
      <color rgb="FF000000"/>
      <name val="宋体"/>
      <charset val="134"/>
    </font>
    <font>
      <b/>
      <sz val="14"/>
      <name val="宋体"/>
      <charset val="134"/>
      <scheme val="minor"/>
    </font>
    <font>
      <b/>
      <sz val="14"/>
      <color rgb="FF000000"/>
      <name val="宋体"/>
      <charset val="134"/>
      <scheme val="minor"/>
    </font>
    <font>
      <sz val="14"/>
      <color rgb="FFFF0000"/>
      <name val="宋体"/>
      <charset val="134"/>
      <scheme val="minor"/>
    </font>
    <font>
      <sz val="14"/>
      <color rgb="FF000000"/>
      <name val="宋体"/>
      <charset val="134"/>
      <scheme val="minor"/>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24"/>
      <name val="方正小标宋简体"/>
      <charset val="134"/>
    </font>
    <font>
      <b/>
      <sz val="12"/>
      <name val="宋体"/>
      <charset val="134"/>
    </font>
    <font>
      <b/>
      <sz val="14"/>
      <name val="黑体"/>
      <charset val="134"/>
    </font>
    <font>
      <sz val="14"/>
      <color indexed="9"/>
      <name val="宋体"/>
      <charset val="134"/>
    </font>
    <font>
      <sz val="12"/>
      <name val="仿宋_GB2312"/>
      <charset val="134"/>
    </font>
    <font>
      <sz val="18"/>
      <color indexed="8"/>
      <name val="方正小标宋简体"/>
      <charset val="134"/>
    </font>
    <font>
      <b/>
      <sz val="14"/>
      <color theme="1"/>
      <name val="宋体"/>
      <charset val="134"/>
    </font>
    <font>
      <sz val="14"/>
      <color theme="1"/>
      <name val="宋体"/>
      <charset val="134"/>
    </font>
    <font>
      <b/>
      <sz val="10"/>
      <name val="宋体"/>
      <charset val="134"/>
    </font>
    <font>
      <sz val="14"/>
      <name val="Arial"/>
      <charset val="134"/>
    </font>
    <font>
      <sz val="12"/>
      <color theme="1"/>
      <name val="宋体"/>
      <charset val="134"/>
      <scheme val="minor"/>
    </font>
    <font>
      <sz val="12"/>
      <color indexed="8"/>
      <name val="宋体"/>
      <charset val="134"/>
      <scheme val="minor"/>
    </font>
    <font>
      <sz val="12"/>
      <name val="宋体"/>
      <charset val="134"/>
      <scheme val="minor"/>
    </font>
    <font>
      <b/>
      <sz val="14"/>
      <color theme="1"/>
      <name val="宋体"/>
      <charset val="134"/>
      <scheme val="minor"/>
    </font>
    <font>
      <sz val="22"/>
      <name val="方正小标宋简体"/>
      <charset val="134"/>
    </font>
    <font>
      <sz val="12"/>
      <color indexed="8"/>
      <name val="宋体"/>
      <charset val="134"/>
    </font>
    <font>
      <sz val="16"/>
      <name val="宋体"/>
      <charset val="134"/>
    </font>
    <font>
      <b/>
      <sz val="16"/>
      <name val="宋体"/>
      <charset val="134"/>
    </font>
    <font>
      <sz val="14"/>
      <color rgb="FFFF0000"/>
      <name val="宋体"/>
      <charset val="134"/>
    </font>
    <font>
      <sz val="14"/>
      <color indexed="10"/>
      <name val="宋体"/>
      <charset val="134"/>
    </font>
    <font>
      <sz val="20"/>
      <name val="方正小标宋简体"/>
      <charset val="134"/>
    </font>
    <font>
      <sz val="12"/>
      <color rgb="FFFF0000"/>
      <name val="宋体"/>
      <charset val="134"/>
    </font>
    <font>
      <sz val="10"/>
      <name val="宋体"/>
      <charset val="134"/>
    </font>
    <font>
      <sz val="11"/>
      <color rgb="FFFF0000"/>
      <name val="宋体"/>
      <charset val="134"/>
    </font>
    <font>
      <sz val="18"/>
      <name val="华文中宋"/>
      <charset val="134"/>
    </font>
    <font>
      <b/>
      <sz val="11"/>
      <color indexed="8"/>
      <name val="宋体"/>
      <charset val="134"/>
    </font>
    <font>
      <sz val="12"/>
      <color indexed="9"/>
      <name val="宋体"/>
      <charset val="134"/>
    </font>
    <font>
      <sz val="15"/>
      <name val="宋体"/>
      <charset val="134"/>
    </font>
    <font>
      <sz val="28"/>
      <name val="方正小标宋简体"/>
      <charset val="134"/>
    </font>
    <font>
      <sz val="20"/>
      <name val="华文中宋"/>
      <charset val="134"/>
    </font>
    <font>
      <sz val="17"/>
      <name val="仿宋_GB2312"/>
      <charset val="134"/>
    </font>
    <font>
      <sz val="20"/>
      <name val="宋体"/>
      <charset val="134"/>
    </font>
    <font>
      <sz val="16"/>
      <color rgb="FFFF0000"/>
      <name val="黑体"/>
      <charset val="134"/>
    </font>
    <font>
      <sz val="16"/>
      <name val="黑体"/>
      <charset val="134"/>
    </font>
    <font>
      <sz val="12"/>
      <name val="黑体"/>
      <charset val="134"/>
    </font>
    <font>
      <sz val="30"/>
      <name val="方正小标宋简体"/>
      <charset val="134"/>
    </font>
    <font>
      <sz val="100"/>
      <name val="华文行楷"/>
      <charset val="134"/>
    </font>
    <font>
      <sz val="20"/>
      <name val="楷体_GB2312"/>
      <charset val="134"/>
    </font>
    <font>
      <b/>
      <sz val="18"/>
      <color theme="3"/>
      <name val="宋体"/>
      <charset val="134"/>
      <scheme val="minor"/>
    </font>
    <font>
      <b/>
      <sz val="10"/>
      <name val="MS Sans Serif"/>
      <charset val="134"/>
    </font>
    <font>
      <sz val="10"/>
      <name val="Times New Roman"/>
      <charset val="134"/>
    </font>
    <font>
      <u/>
      <sz val="11"/>
      <color rgb="FF0000FF"/>
      <name val="宋体"/>
      <charset val="0"/>
      <scheme val="minor"/>
    </font>
    <font>
      <sz val="10"/>
      <color indexed="8"/>
      <name val="MS Sans Serif"/>
      <charset val="134"/>
    </font>
    <font>
      <sz val="11"/>
      <color theme="1"/>
      <name val="宋体"/>
      <charset val="134"/>
      <scheme val="minor"/>
    </font>
    <font>
      <sz val="11"/>
      <color rgb="FF3F3F76"/>
      <name val="宋体"/>
      <charset val="0"/>
      <scheme val="minor"/>
    </font>
    <font>
      <sz val="8"/>
      <name val="Arial"/>
      <charset val="134"/>
    </font>
    <font>
      <b/>
      <sz val="13"/>
      <color theme="3"/>
      <name val="宋体"/>
      <charset val="134"/>
      <scheme val="minor"/>
    </font>
    <font>
      <b/>
      <sz val="10"/>
      <name val="Tms Rmn"/>
      <charset val="134"/>
    </font>
    <font>
      <sz val="11"/>
      <color rgb="FFFF0000"/>
      <name val="宋体"/>
      <charset val="0"/>
      <scheme val="minor"/>
    </font>
    <font>
      <b/>
      <sz val="13"/>
      <color indexed="54"/>
      <name val="宋体"/>
      <charset val="134"/>
    </font>
    <font>
      <b/>
      <sz val="15"/>
      <color theme="3"/>
      <name val="宋体"/>
      <charset val="134"/>
      <scheme val="minor"/>
    </font>
    <font>
      <b/>
      <sz val="9"/>
      <name val="Arial"/>
      <charset val="134"/>
    </font>
    <font>
      <sz val="11"/>
      <color indexed="9"/>
      <name val="宋体"/>
      <charset val="134"/>
    </font>
    <font>
      <sz val="10"/>
      <name val="Geneva"/>
      <charset val="134"/>
    </font>
    <font>
      <b/>
      <sz val="11"/>
      <color rgb="FFFA7D00"/>
      <name val="宋体"/>
      <charset val="0"/>
      <scheme val="minor"/>
    </font>
    <font>
      <sz val="10"/>
      <name val="楷体"/>
      <charset val="134"/>
    </font>
    <font>
      <sz val="11"/>
      <color rgb="FF006100"/>
      <name val="宋体"/>
      <charset val="0"/>
      <scheme val="minor"/>
    </font>
    <font>
      <sz val="12"/>
      <name val="Times New Roman"/>
      <charset val="134"/>
    </font>
    <font>
      <sz val="12"/>
      <color indexed="16"/>
      <name val="宋体"/>
      <charset val="134"/>
    </font>
    <font>
      <sz val="11"/>
      <color theme="1"/>
      <name val="宋体"/>
      <charset val="0"/>
      <scheme val="minor"/>
    </font>
    <font>
      <sz val="11"/>
      <color rgb="FF9C6500"/>
      <name val="宋体"/>
      <charset val="0"/>
      <scheme val="minor"/>
    </font>
    <font>
      <sz val="11"/>
      <color indexed="17"/>
      <name val="宋体"/>
      <charset val="134"/>
    </font>
    <font>
      <sz val="12"/>
      <color indexed="17"/>
      <name val="宋体"/>
      <charset val="134"/>
    </font>
    <font>
      <sz val="8"/>
      <name val="Times New Roman"/>
      <charset val="134"/>
    </font>
    <font>
      <sz val="10"/>
      <name val="Helv"/>
      <charset val="134"/>
    </font>
    <font>
      <u/>
      <sz val="12"/>
      <color indexed="12"/>
      <name val="宋体"/>
      <charset val="134"/>
    </font>
    <font>
      <b/>
      <sz val="15"/>
      <color indexed="56"/>
      <name val="宋体"/>
      <charset val="134"/>
    </font>
    <font>
      <b/>
      <sz val="13"/>
      <color indexed="56"/>
      <name val="宋体"/>
      <charset val="134"/>
    </font>
    <font>
      <sz val="11"/>
      <color indexed="20"/>
      <name val="宋体"/>
      <charset val="134"/>
    </font>
    <font>
      <sz val="11"/>
      <color rgb="FF9C0006"/>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indexed="56"/>
      <name val="宋体"/>
      <charset val="134"/>
    </font>
    <font>
      <sz val="10"/>
      <name val="仿宋_GB2312"/>
      <charset val="134"/>
    </font>
    <font>
      <sz val="11"/>
      <color indexed="60"/>
      <name val="宋体"/>
      <charset val="134"/>
    </font>
    <font>
      <b/>
      <sz val="11"/>
      <color indexed="63"/>
      <name val="宋体"/>
      <charset val="134"/>
    </font>
    <font>
      <sz val="10"/>
      <name val="MS Sans Serif"/>
      <charset val="134"/>
    </font>
    <font>
      <sz val="9"/>
      <name val="宋体"/>
      <charset val="134"/>
    </font>
    <font>
      <b/>
      <sz val="12"/>
      <name val="Arial"/>
      <charset val="134"/>
    </font>
    <font>
      <sz val="11"/>
      <color indexed="62"/>
      <name val="宋体"/>
      <charset val="134"/>
    </font>
    <font>
      <b/>
      <sz val="18"/>
      <color indexed="56"/>
      <name val="宋体"/>
      <charset val="134"/>
    </font>
    <font>
      <sz val="7"/>
      <name val="Small Fonts"/>
      <charset val="134"/>
    </font>
    <font>
      <b/>
      <sz val="12"/>
      <color indexed="8"/>
      <name val="宋体"/>
      <charset val="134"/>
    </font>
    <font>
      <b/>
      <sz val="15"/>
      <color indexed="54"/>
      <name val="宋体"/>
      <charset val="134"/>
    </font>
    <font>
      <b/>
      <sz val="10"/>
      <color indexed="9"/>
      <name val="宋体"/>
      <charset val="134"/>
    </font>
    <font>
      <b/>
      <sz val="8"/>
      <color indexed="9"/>
      <name val="宋体"/>
      <charset val="134"/>
    </font>
    <font>
      <sz val="9"/>
      <name val="微软雅黑"/>
      <charset val="134"/>
    </font>
    <font>
      <sz val="12"/>
      <name val="Helv"/>
      <charset val="134"/>
    </font>
    <font>
      <sz val="12"/>
      <color indexed="9"/>
      <name val="Helv"/>
      <charset val="134"/>
    </font>
    <font>
      <i/>
      <sz val="11"/>
      <color indexed="23"/>
      <name val="宋体"/>
      <charset val="134"/>
    </font>
    <font>
      <b/>
      <sz val="18"/>
      <color indexed="62"/>
      <name val="宋体"/>
      <charset val="134"/>
    </font>
    <font>
      <sz val="12"/>
      <color indexed="20"/>
      <name val="宋体"/>
      <charset val="134"/>
    </font>
    <font>
      <b/>
      <sz val="11"/>
      <color indexed="54"/>
      <name val="宋体"/>
      <charset val="134"/>
    </font>
    <font>
      <b/>
      <sz val="18"/>
      <color indexed="54"/>
      <name val="宋体"/>
      <charset val="134"/>
    </font>
    <font>
      <b/>
      <sz val="14"/>
      <name val="楷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u/>
      <sz val="12"/>
      <color indexed="36"/>
      <name val="宋体"/>
      <charset val="134"/>
    </font>
    <font>
      <sz val="11"/>
      <color indexed="10"/>
      <name val="宋体"/>
      <charset val="134"/>
    </font>
    <font>
      <sz val="12"/>
      <name val="Courier"/>
      <charset val="134"/>
    </font>
  </fonts>
  <fills count="7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indexed="22"/>
        <bgColor indexed="64"/>
      </patternFill>
    </fill>
    <fill>
      <patternFill patternType="solid">
        <fgColor indexed="49"/>
        <bgColor indexed="64"/>
      </patternFill>
    </fill>
    <fill>
      <patternFill patternType="solid">
        <fgColor rgb="FFFFCC99"/>
        <bgColor indexed="64"/>
      </patternFill>
    </fill>
    <fill>
      <patternFill patternType="gray0625"/>
    </fill>
    <fill>
      <patternFill patternType="solid">
        <fgColor indexed="26"/>
        <bgColor indexed="64"/>
      </patternFill>
    </fill>
    <fill>
      <patternFill patternType="solid">
        <fgColor indexed="54"/>
        <bgColor indexed="64"/>
      </patternFill>
    </fill>
    <fill>
      <patternFill patternType="solid">
        <fgColor indexed="44"/>
        <bgColor indexed="64"/>
      </patternFill>
    </fill>
    <fill>
      <patternFill patternType="solid">
        <fgColor rgb="FFFFFFCC"/>
        <bgColor indexed="64"/>
      </patternFill>
    </fill>
    <fill>
      <patternFill patternType="solid">
        <fgColor indexed="10"/>
        <bgColor indexed="64"/>
      </patternFill>
    </fill>
    <fill>
      <patternFill patternType="solid">
        <fgColor rgb="FFF2F2F2"/>
        <bgColor indexed="64"/>
      </patternFill>
    </fill>
    <fill>
      <patternFill patternType="solid">
        <fgColor rgb="FFC6EFCE"/>
        <bgColor indexed="64"/>
      </patternFill>
    </fill>
    <fill>
      <patternFill patternType="solid">
        <fgColor indexed="52"/>
        <bgColor indexed="64"/>
      </patternFill>
    </fill>
    <fill>
      <patternFill patternType="solid">
        <fgColor indexed="27"/>
        <bgColor indexed="64"/>
      </patternFill>
    </fill>
    <fill>
      <patternFill patternType="solid">
        <fgColor indexed="14"/>
        <bgColor indexed="64"/>
      </patternFill>
    </fill>
    <fill>
      <patternFill patternType="solid">
        <fgColor indexed="29"/>
        <bgColor indexed="64"/>
      </patternFill>
    </fill>
    <fill>
      <patternFill patternType="solid">
        <fgColor indexed="45"/>
        <bgColor indexed="64"/>
      </patternFill>
    </fill>
    <fill>
      <patternFill patternType="solid">
        <fgColor theme="6" tint="0.799981688894314"/>
        <bgColor indexed="64"/>
      </patternFill>
    </fill>
    <fill>
      <patternFill patternType="solid">
        <fgColor rgb="FFFFEB9C"/>
        <bgColor indexed="64"/>
      </patternFill>
    </fill>
    <fill>
      <patternFill patternType="solid">
        <fgColor indexed="46"/>
        <bgColor indexed="64"/>
      </patternFill>
    </fill>
    <fill>
      <patternFill patternType="solid">
        <fgColor indexed="42"/>
        <bgColor indexed="64"/>
      </patternFill>
    </fill>
    <fill>
      <patternFill patternType="solid">
        <fgColor indexed="48"/>
        <bgColor indexed="64"/>
      </patternFill>
    </fill>
    <fill>
      <patternFill patternType="solid">
        <fgColor indexed="11"/>
        <bgColor indexed="64"/>
      </patternFill>
    </fill>
    <fill>
      <patternFill patternType="solid">
        <fgColor indexed="47"/>
        <bgColor indexed="64"/>
      </patternFill>
    </fill>
    <fill>
      <patternFill patternType="solid">
        <fgColor indexed="55"/>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indexed="43"/>
        <bgColor indexed="64"/>
      </patternFill>
    </fill>
    <fill>
      <patternFill patternType="solid">
        <fgColor theme="4" tint="0.799981688894314"/>
        <bgColor indexed="64"/>
      </patternFill>
    </fill>
    <fill>
      <patternFill patternType="mediumGray">
        <fgColor indexed="22"/>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3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lightUp">
        <fgColor indexed="9"/>
        <bgColor indexed="29"/>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top style="thin">
        <color auto="1"/>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auto="1"/>
      </left>
      <right style="thin">
        <color auto="1"/>
      </right>
      <top/>
      <bottom/>
      <diagonal/>
    </border>
    <border>
      <left/>
      <right/>
      <top/>
      <bottom style="thick">
        <color indexed="43"/>
      </bottom>
      <diagonal/>
    </border>
    <border>
      <left style="thin">
        <color rgb="FFB2B2B2"/>
      </left>
      <right style="thin">
        <color rgb="FFB2B2B2"/>
      </right>
      <top style="thin">
        <color rgb="FFB2B2B2"/>
      </top>
      <bottom style="thin">
        <color rgb="FFB2B2B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style="thin">
        <color auto="1"/>
      </right>
      <top/>
      <bottom style="thin">
        <color auto="1"/>
      </bottom>
      <diagonal/>
    </border>
    <border>
      <left/>
      <right/>
      <top/>
      <bottom style="medium">
        <color indexed="30"/>
      </bottom>
      <diagonal/>
    </border>
    <border>
      <left/>
      <right/>
      <top style="thin">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6">
    <xf numFmtId="0" fontId="0" fillId="0" borderId="0">
      <alignment vertical="center"/>
    </xf>
    <xf numFmtId="42" fontId="71" fillId="0" borderId="0" applyFont="0" applyFill="0" applyBorder="0" applyAlignment="0" applyProtection="0">
      <alignment vertical="center"/>
    </xf>
    <xf numFmtId="0" fontId="80" fillId="14" borderId="0" applyNumberFormat="0" applyBorder="0" applyAlignment="0" applyProtection="0">
      <alignment vertical="center"/>
    </xf>
    <xf numFmtId="0" fontId="72" fillId="8" borderId="13" applyNumberFormat="0" applyAlignment="0" applyProtection="0">
      <alignment vertical="center"/>
    </xf>
    <xf numFmtId="0" fontId="53" fillId="0" borderId="19" applyNumberFormat="0" applyFill="0" applyAlignment="0" applyProtection="0">
      <alignment vertical="center"/>
    </xf>
    <xf numFmtId="0" fontId="54" fillId="7" borderId="0" applyNumberFormat="0" applyBorder="0" applyAlignment="0" applyProtection="0">
      <alignment vertical="center"/>
    </xf>
    <xf numFmtId="44" fontId="71" fillId="0" borderId="0" applyFont="0" applyFill="0" applyBorder="0" applyAlignment="0" applyProtection="0">
      <alignment vertical="center"/>
    </xf>
    <xf numFmtId="0" fontId="83" fillId="0" borderId="18" applyNumberFormat="0" applyFill="0" applyProtection="0">
      <alignment horizontal="center" vertical="center"/>
    </xf>
    <xf numFmtId="0" fontId="81" fillId="0" borderId="0">
      <alignment vertical="center"/>
    </xf>
    <xf numFmtId="0" fontId="87" fillId="22" borderId="0" applyNumberFormat="0" applyBorder="0" applyAlignment="0" applyProtection="0">
      <alignment vertical="center"/>
    </xf>
    <xf numFmtId="9" fontId="10" fillId="0" borderId="0" applyFont="0" applyFill="0" applyBorder="0" applyAlignment="0" applyProtection="0">
      <alignment vertical="center"/>
    </xf>
    <xf numFmtId="0" fontId="89" fillId="25" borderId="0" applyNumberFormat="0" applyBorder="0" applyAlignment="0" applyProtection="0">
      <alignment vertical="center"/>
    </xf>
    <xf numFmtId="0" fontId="91" fillId="0" borderId="0">
      <alignment horizontal="center" vertical="center" wrapText="1"/>
      <protection locked="0"/>
    </xf>
    <xf numFmtId="0" fontId="54" fillId="11" borderId="0" applyNumberFormat="0" applyBorder="0" applyAlignment="0" applyProtection="0">
      <alignment vertical="center"/>
    </xf>
    <xf numFmtId="0" fontId="10" fillId="0" borderId="0">
      <alignment vertical="center"/>
    </xf>
    <xf numFmtId="0" fontId="43" fillId="10" borderId="0" applyNumberFormat="0" applyBorder="0" applyAlignment="0" applyProtection="0">
      <alignment vertical="center"/>
    </xf>
    <xf numFmtId="0" fontId="81" fillId="0" borderId="0">
      <alignment vertical="center"/>
    </xf>
    <xf numFmtId="0" fontId="10" fillId="0" borderId="0">
      <alignment vertical="center"/>
    </xf>
    <xf numFmtId="0" fontId="43" fillId="6" borderId="0" applyNumberFormat="0" applyBorder="0" applyAlignment="0" applyProtection="0">
      <alignment vertical="center"/>
    </xf>
    <xf numFmtId="41" fontId="71" fillId="0" borderId="0" applyFont="0" applyFill="0" applyBorder="0" applyAlignment="0" applyProtection="0">
      <alignment vertical="center"/>
    </xf>
    <xf numFmtId="0" fontId="0" fillId="0" borderId="0">
      <alignment vertical="center"/>
    </xf>
    <xf numFmtId="0" fontId="87" fillId="32" borderId="0" applyNumberFormat="0" applyBorder="0" applyAlignment="0" applyProtection="0">
      <alignment vertical="center"/>
    </xf>
    <xf numFmtId="0" fontId="97" fillId="30" borderId="0" applyNumberFormat="0" applyBorder="0" applyAlignment="0" applyProtection="0">
      <alignment vertical="center"/>
    </xf>
    <xf numFmtId="43" fontId="0" fillId="0" borderId="0" applyFont="0" applyFill="0" applyBorder="0" applyAlignment="0" applyProtection="0">
      <alignment vertical="center"/>
    </xf>
    <xf numFmtId="0" fontId="98" fillId="33" borderId="0" applyNumberFormat="0" applyBorder="0" applyAlignment="0" applyProtection="0">
      <alignment vertical="center"/>
    </xf>
    <xf numFmtId="0" fontId="54" fillId="17" borderId="0" applyNumberFormat="0" applyBorder="0" applyAlignment="0" applyProtection="0">
      <alignment vertical="center"/>
    </xf>
    <xf numFmtId="0" fontId="89" fillId="18" borderId="0" applyNumberFormat="0" applyBorder="0" applyAlignment="0" applyProtection="0">
      <alignment vertical="center"/>
    </xf>
    <xf numFmtId="0" fontId="73" fillId="10" borderId="1" applyNumberFormat="0" applyBorder="0" applyAlignment="0" applyProtection="0">
      <alignment vertical="center"/>
    </xf>
    <xf numFmtId="0" fontId="54" fillId="29" borderId="0" applyNumberFormat="0" applyBorder="0" applyAlignment="0" applyProtection="0">
      <alignment vertical="center"/>
    </xf>
    <xf numFmtId="181" fontId="16" fillId="0" borderId="18" applyFill="0" applyProtection="0">
      <alignment horizontal="right" vertical="center"/>
    </xf>
    <xf numFmtId="0" fontId="80" fillId="17" borderId="0" applyNumberFormat="0" applyBorder="0" applyAlignment="0" applyProtection="0">
      <alignment vertical="center"/>
    </xf>
    <xf numFmtId="0" fontId="69" fillId="0" borderId="0" applyNumberFormat="0" applyFill="0" applyBorder="0" applyAlignment="0" applyProtection="0">
      <alignment vertical="center"/>
    </xf>
    <xf numFmtId="9" fontId="10" fillId="0" borderId="0" applyFont="0" applyFill="0" applyBorder="0" applyAlignment="0" applyProtection="0">
      <alignment vertical="center"/>
    </xf>
    <xf numFmtId="0" fontId="86" fillId="21" borderId="0" applyNumberFormat="0" applyBorder="0" applyAlignment="0" applyProtection="0">
      <alignment vertical="center"/>
    </xf>
    <xf numFmtId="0" fontId="54" fillId="11" borderId="0" applyNumberFormat="0" applyBorder="0" applyAlignment="0" applyProtection="0">
      <alignment vertical="center"/>
    </xf>
    <xf numFmtId="0" fontId="80" fillId="26" borderId="0" applyNumberFormat="0" applyBorder="0" applyAlignment="0" applyProtection="0">
      <alignment vertical="center"/>
    </xf>
    <xf numFmtId="0" fontId="101" fillId="0" borderId="0" applyNumberFormat="0" applyFill="0" applyBorder="0" applyAlignment="0" applyProtection="0">
      <alignment vertical="center"/>
    </xf>
    <xf numFmtId="0" fontId="71" fillId="13" borderId="17" applyNumberFormat="0" applyFont="0" applyAlignment="0" applyProtection="0">
      <alignment vertical="center"/>
    </xf>
    <xf numFmtId="0" fontId="80" fillId="20" borderId="0" applyNumberFormat="0" applyBorder="0" applyAlignment="0" applyProtection="0">
      <alignment vertical="center"/>
    </xf>
    <xf numFmtId="0" fontId="85" fillId="0" borderId="0">
      <alignment vertical="center"/>
    </xf>
    <xf numFmtId="0" fontId="54" fillId="17" borderId="0" applyNumberFormat="0" applyBorder="0" applyAlignment="0" applyProtection="0">
      <alignment vertical="center"/>
    </xf>
    <xf numFmtId="0" fontId="54" fillId="12" borderId="0" applyNumberFormat="0" applyBorder="0" applyAlignment="0" applyProtection="0">
      <alignment vertical="center"/>
    </xf>
    <xf numFmtId="0" fontId="98" fillId="34" borderId="0" applyNumberFormat="0" applyBorder="0" applyAlignment="0" applyProtection="0">
      <alignment vertical="center"/>
    </xf>
    <xf numFmtId="0" fontId="54" fillId="29" borderId="0" applyNumberFormat="0" applyBorder="0" applyAlignment="0" applyProtection="0">
      <alignment vertical="center"/>
    </xf>
    <xf numFmtId="9" fontId="1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0" fillId="0" borderId="0">
      <alignment vertical="center"/>
    </xf>
    <xf numFmtId="0" fontId="10" fillId="0" borderId="0">
      <alignment vertical="center"/>
    </xf>
    <xf numFmtId="0" fontId="80" fillId="21" borderId="0" applyNumberFormat="0" applyBorder="0" applyAlignment="0" applyProtection="0">
      <alignment vertical="center"/>
    </xf>
    <xf numFmtId="0" fontId="66"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4" fillId="0" borderId="20" applyNumberFormat="0" applyFill="0" applyAlignment="0" applyProtection="0">
      <alignment vertical="center"/>
    </xf>
    <xf numFmtId="0" fontId="54" fillId="12" borderId="0" applyNumberFormat="0" applyBorder="0" applyAlignment="0" applyProtection="0">
      <alignment vertical="center"/>
    </xf>
    <xf numFmtId="9" fontId="10" fillId="0" borderId="0" applyFont="0" applyFill="0" applyBorder="0" applyAlignment="0" applyProtection="0">
      <alignment vertical="center"/>
    </xf>
    <xf numFmtId="0" fontId="78" fillId="0" borderId="14" applyNumberFormat="0" applyFill="0" applyAlignment="0" applyProtection="0">
      <alignment vertical="center"/>
    </xf>
    <xf numFmtId="9" fontId="10" fillId="0" borderId="0" applyFont="0" applyFill="0" applyBorder="0" applyAlignment="0" applyProtection="0">
      <alignment vertical="center"/>
    </xf>
    <xf numFmtId="0" fontId="96" fillId="21" borderId="0" applyNumberFormat="0" applyBorder="0" applyAlignment="0" applyProtection="0">
      <alignment vertical="center"/>
    </xf>
    <xf numFmtId="0" fontId="85" fillId="0" borderId="0">
      <alignment vertical="center"/>
    </xf>
    <xf numFmtId="0" fontId="80" fillId="21" borderId="0" applyNumberFormat="0" applyBorder="0" applyAlignment="0" applyProtection="0">
      <alignment vertical="center"/>
    </xf>
    <xf numFmtId="0" fontId="74" fillId="0" borderId="14" applyNumberFormat="0" applyFill="0" applyAlignment="0" applyProtection="0">
      <alignment vertical="center"/>
    </xf>
    <xf numFmtId="0" fontId="54" fillId="17" borderId="0" applyNumberFormat="0" applyBorder="0" applyAlignment="0" applyProtection="0">
      <alignment vertical="center"/>
    </xf>
    <xf numFmtId="0" fontId="98" fillId="35" borderId="0" applyNumberFormat="0" applyBorder="0" applyAlignment="0" applyProtection="0">
      <alignment vertical="center"/>
    </xf>
    <xf numFmtId="0" fontId="54" fillId="11" borderId="0" applyNumberFormat="0" applyBorder="0" applyAlignment="0" applyProtection="0">
      <alignment vertical="center"/>
    </xf>
    <xf numFmtId="9" fontId="10" fillId="0" borderId="0" applyFont="0" applyFill="0" applyBorder="0" applyAlignment="0" applyProtection="0">
      <alignment vertical="center"/>
    </xf>
    <xf numFmtId="0" fontId="100" fillId="0" borderId="23" applyNumberFormat="0" applyFill="0" applyAlignment="0" applyProtection="0">
      <alignment vertical="center"/>
    </xf>
    <xf numFmtId="0" fontId="54" fillId="17" borderId="0" applyNumberFormat="0" applyBorder="0" applyAlignment="0" applyProtection="0">
      <alignment vertical="center"/>
    </xf>
    <xf numFmtId="0" fontId="98" fillId="36" borderId="0" applyNumberFormat="0" applyBorder="0" applyAlignment="0" applyProtection="0">
      <alignment vertical="center"/>
    </xf>
    <xf numFmtId="0" fontId="103" fillId="15" borderId="24" applyNumberFormat="0" applyAlignment="0" applyProtection="0">
      <alignment vertical="center"/>
    </xf>
    <xf numFmtId="0" fontId="82" fillId="15" borderId="13" applyNumberFormat="0" applyAlignment="0" applyProtection="0">
      <alignment vertical="center"/>
    </xf>
    <xf numFmtId="0" fontId="0" fillId="12" borderId="0" applyNumberFormat="0" applyBorder="0" applyAlignment="0" applyProtection="0">
      <alignment vertical="center"/>
    </xf>
    <xf numFmtId="0" fontId="104" fillId="37" borderId="25" applyNumberFormat="0" applyAlignment="0" applyProtection="0">
      <alignment vertical="center"/>
    </xf>
    <xf numFmtId="0" fontId="87" fillId="39" borderId="0" applyNumberFormat="0" applyBorder="0" applyAlignment="0" applyProtection="0">
      <alignment vertical="center"/>
    </xf>
    <xf numFmtId="0" fontId="98" fillId="40" borderId="0" applyNumberFormat="0" applyBorder="0" applyAlignment="0" applyProtection="0">
      <alignment vertical="center"/>
    </xf>
    <xf numFmtId="0" fontId="10" fillId="0" borderId="0">
      <alignment vertical="center"/>
    </xf>
    <xf numFmtId="0" fontId="67" fillId="0" borderId="12">
      <alignment horizontal="center" vertical="center"/>
    </xf>
    <xf numFmtId="0" fontId="102" fillId="0" borderId="22" applyNumberFormat="0" applyFill="0" applyAlignment="0" applyProtection="0">
      <alignment vertical="center"/>
    </xf>
    <xf numFmtId="0" fontId="80" fillId="26" borderId="0" applyNumberFormat="0" applyBorder="0" applyAlignment="0" applyProtection="0">
      <alignment vertical="center"/>
    </xf>
    <xf numFmtId="0" fontId="105" fillId="0" borderId="26" applyNumberFormat="0" applyFill="0" applyAlignment="0" applyProtection="0">
      <alignment vertical="center"/>
    </xf>
    <xf numFmtId="0" fontId="84" fillId="16" borderId="0" applyNumberFormat="0" applyBorder="0" applyAlignment="0" applyProtection="0">
      <alignment vertical="center"/>
    </xf>
    <xf numFmtId="0" fontId="0" fillId="25" borderId="0" applyNumberFormat="0" applyBorder="0" applyAlignment="0" applyProtection="0">
      <alignment vertical="center"/>
    </xf>
    <xf numFmtId="0" fontId="88" fillId="23" borderId="0" applyNumberFormat="0" applyBorder="0" applyAlignment="0" applyProtection="0">
      <alignment vertical="center"/>
    </xf>
    <xf numFmtId="0" fontId="87" fillId="42" borderId="0" applyNumberFormat="0" applyBorder="0" applyAlignment="0" applyProtection="0">
      <alignment vertical="center"/>
    </xf>
    <xf numFmtId="0" fontId="98" fillId="43" borderId="0" applyNumberFormat="0" applyBorder="0" applyAlignment="0" applyProtection="0">
      <alignment vertical="center"/>
    </xf>
    <xf numFmtId="0" fontId="10" fillId="0" borderId="0">
      <alignment vertical="center"/>
    </xf>
    <xf numFmtId="0" fontId="16" fillId="0" borderId="27" applyNumberFormat="0" applyFill="0" applyProtection="0">
      <alignment horizontal="right" vertical="center"/>
    </xf>
    <xf numFmtId="0" fontId="87" fillId="45" borderId="0" applyNumberFormat="0" applyBorder="0" applyAlignment="0" applyProtection="0">
      <alignment vertical="center"/>
    </xf>
    <xf numFmtId="0" fontId="43" fillId="10" borderId="0" applyNumberFormat="0" applyBorder="0" applyAlignment="0" applyProtection="0">
      <alignment vertical="center"/>
    </xf>
    <xf numFmtId="0" fontId="87" fillId="47" borderId="0" applyNumberFormat="0" applyBorder="0" applyAlignment="0" applyProtection="0">
      <alignment vertical="center"/>
    </xf>
    <xf numFmtId="0" fontId="87" fillId="48" borderId="0" applyNumberFormat="0" applyBorder="0" applyAlignment="0" applyProtection="0">
      <alignment vertical="center"/>
    </xf>
    <xf numFmtId="0" fontId="87" fillId="31" borderId="0" applyNumberFormat="0" applyBorder="0" applyAlignment="0" applyProtection="0">
      <alignment vertical="center"/>
    </xf>
    <xf numFmtId="0" fontId="43" fillId="6" borderId="0" applyNumberFormat="0" applyBorder="0" applyAlignment="0" applyProtection="0">
      <alignment vertical="center"/>
    </xf>
    <xf numFmtId="0" fontId="98" fillId="41"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0" fontId="90" fillId="25" borderId="0" applyNumberFormat="0" applyBorder="0" applyAlignment="0" applyProtection="0">
      <alignment vertical="center"/>
    </xf>
    <xf numFmtId="0" fontId="43" fillId="6" borderId="0" applyNumberFormat="0" applyBorder="0" applyAlignment="0" applyProtection="0">
      <alignment vertical="center"/>
    </xf>
    <xf numFmtId="0" fontId="98" fillId="49" borderId="0" applyNumberFormat="0" applyBorder="0" applyAlignment="0" applyProtection="0">
      <alignment vertical="center"/>
    </xf>
    <xf numFmtId="0" fontId="87" fillId="50" borderId="0" applyNumberFormat="0" applyBorder="0" applyAlignment="0" applyProtection="0">
      <alignment vertical="center"/>
    </xf>
    <xf numFmtId="0" fontId="87" fillId="51" borderId="0" applyNumberFormat="0" applyBorder="0" applyAlignment="0" applyProtection="0">
      <alignment vertical="center"/>
    </xf>
    <xf numFmtId="0" fontId="98" fillId="52" borderId="0" applyNumberFormat="0" applyBorder="0" applyAlignment="0" applyProtection="0">
      <alignment vertical="center"/>
    </xf>
    <xf numFmtId="0" fontId="80" fillId="6" borderId="0" applyNumberFormat="0" applyBorder="0" applyAlignment="0" applyProtection="0">
      <alignment vertical="center"/>
    </xf>
    <xf numFmtId="0" fontId="87" fillId="53" borderId="0" applyNumberFormat="0" applyBorder="0" applyAlignment="0" applyProtection="0">
      <alignment vertical="center"/>
    </xf>
    <xf numFmtId="0" fontId="94" fillId="0" borderId="20" applyNumberFormat="0" applyFill="0" applyAlignment="0" applyProtection="0">
      <alignment vertical="center"/>
    </xf>
    <xf numFmtId="0" fontId="54" fillId="17" borderId="0" applyNumberFormat="0" applyBorder="0" applyAlignment="0" applyProtection="0">
      <alignment vertical="center"/>
    </xf>
    <xf numFmtId="0" fontId="98" fillId="54" borderId="0" applyNumberFormat="0" applyBorder="0" applyAlignment="0" applyProtection="0">
      <alignment vertical="center"/>
    </xf>
    <xf numFmtId="0" fontId="98" fillId="55" borderId="0" applyNumberFormat="0" applyBorder="0" applyAlignment="0" applyProtection="0">
      <alignment vertical="center"/>
    </xf>
    <xf numFmtId="0" fontId="92" fillId="0" borderId="0">
      <alignment vertical="center"/>
    </xf>
    <xf numFmtId="0" fontId="87" fillId="56" borderId="0" applyNumberFormat="0" applyBorder="0" applyAlignment="0" applyProtection="0">
      <alignment vertical="center"/>
    </xf>
    <xf numFmtId="0" fontId="94" fillId="0" borderId="20" applyNumberFormat="0" applyFill="0" applyAlignment="0" applyProtection="0">
      <alignment vertical="center"/>
    </xf>
    <xf numFmtId="0" fontId="54" fillId="17" borderId="0" applyNumberFormat="0" applyBorder="0" applyAlignment="0" applyProtection="0">
      <alignment vertical="center"/>
    </xf>
    <xf numFmtId="0" fontId="98" fillId="38" borderId="0" applyNumberFormat="0" applyBorder="0" applyAlignment="0" applyProtection="0">
      <alignment vertical="center"/>
    </xf>
    <xf numFmtId="0" fontId="10" fillId="0" borderId="0">
      <alignment vertical="center"/>
    </xf>
    <xf numFmtId="0" fontId="43" fillId="10" borderId="0" applyNumberFormat="0" applyBorder="0" applyAlignment="0" applyProtection="0">
      <alignment vertical="center"/>
    </xf>
    <xf numFmtId="0" fontId="81" fillId="0" borderId="0">
      <alignment vertical="center"/>
    </xf>
    <xf numFmtId="0" fontId="85" fillId="0" borderId="0">
      <alignment vertical="center"/>
    </xf>
    <xf numFmtId="0" fontId="92" fillId="0" borderId="0">
      <alignment vertical="center"/>
    </xf>
    <xf numFmtId="0" fontId="92" fillId="0" borderId="0">
      <alignment vertical="center"/>
    </xf>
    <xf numFmtId="0" fontId="85" fillId="0" borderId="0">
      <alignment vertical="center"/>
    </xf>
    <xf numFmtId="0" fontId="43" fillId="10" borderId="0" applyNumberFormat="0" applyBorder="0" applyAlignment="0" applyProtection="0">
      <alignment vertical="center"/>
    </xf>
    <xf numFmtId="9" fontId="10" fillId="0" borderId="0" applyFont="0" applyFill="0" applyBorder="0" applyAlignment="0" applyProtection="0">
      <alignment vertical="center"/>
    </xf>
    <xf numFmtId="0" fontId="81"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1" fillId="0" borderId="0">
      <alignment vertical="center"/>
    </xf>
    <xf numFmtId="9" fontId="10" fillId="0" borderId="0" applyFont="0" applyFill="0" applyBorder="0" applyAlignment="0" applyProtection="0">
      <alignment vertical="center"/>
    </xf>
    <xf numFmtId="0" fontId="81" fillId="0" borderId="0">
      <alignment vertical="center"/>
    </xf>
    <xf numFmtId="49" fontId="10" fillId="0" borderId="0" applyFont="0" applyFill="0" applyBorder="0" applyAlignment="0" applyProtection="0">
      <alignment vertical="center"/>
    </xf>
    <xf numFmtId="0" fontId="0" fillId="0" borderId="0">
      <alignment vertical="center"/>
    </xf>
    <xf numFmtId="0" fontId="85" fillId="0" borderId="0">
      <alignment vertical="center"/>
    </xf>
    <xf numFmtId="0" fontId="10" fillId="0" borderId="0">
      <alignment vertical="center"/>
    </xf>
    <xf numFmtId="0" fontId="43" fillId="10" borderId="0" applyNumberFormat="0" applyBorder="0" applyAlignment="0" applyProtection="0">
      <alignment vertical="center"/>
    </xf>
    <xf numFmtId="0" fontId="81" fillId="0" borderId="0">
      <alignment vertical="center"/>
    </xf>
    <xf numFmtId="9" fontId="10" fillId="0" borderId="0" applyFont="0" applyFill="0" applyBorder="0" applyAlignment="0" applyProtection="0">
      <alignment vertical="center"/>
    </xf>
    <xf numFmtId="0" fontId="81" fillId="0" borderId="0">
      <alignment vertical="center"/>
    </xf>
    <xf numFmtId="0" fontId="81" fillId="0" borderId="0">
      <alignment vertical="center"/>
    </xf>
    <xf numFmtId="0" fontId="93" fillId="0" borderId="0" applyNumberFormat="0" applyFill="0" applyBorder="0" applyAlignment="0" applyProtection="0">
      <alignment vertical="top"/>
      <protection locked="0"/>
    </xf>
    <xf numFmtId="0" fontId="54" fillId="11" borderId="0" applyNumberFormat="0" applyBorder="0" applyAlignment="0" applyProtection="0">
      <alignment vertical="center"/>
    </xf>
    <xf numFmtId="49" fontId="10" fillId="0" borderId="0" applyFont="0" applyFill="0" applyBorder="0" applyAlignment="0" applyProtection="0">
      <alignment vertical="center"/>
    </xf>
    <xf numFmtId="0" fontId="54" fillId="12" borderId="0" applyNumberFormat="0" applyBorder="0" applyAlignment="0" applyProtection="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95" fillId="0" borderId="21" applyNumberFormat="0" applyFill="0" applyAlignment="0" applyProtection="0">
      <alignment vertical="center"/>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1" fillId="0" borderId="0">
      <alignment vertical="center"/>
    </xf>
    <xf numFmtId="0" fontId="93" fillId="0" borderId="0" applyNumberFormat="0" applyFill="0" applyBorder="0" applyAlignment="0" applyProtection="0">
      <alignment vertical="top"/>
      <protection locked="0"/>
    </xf>
    <xf numFmtId="0" fontId="54" fillId="11" borderId="0" applyNumberFormat="0" applyBorder="0" applyAlignment="0" applyProtection="0">
      <alignment vertical="center"/>
    </xf>
    <xf numFmtId="0" fontId="81" fillId="0" borderId="0">
      <alignment vertical="center"/>
    </xf>
    <xf numFmtId="0" fontId="81" fillId="0" borderId="0">
      <alignment vertical="center"/>
    </xf>
    <xf numFmtId="0" fontId="54" fillId="7" borderId="0" applyNumberFormat="0" applyBorder="0" applyAlignment="0" applyProtection="0">
      <alignment vertical="center"/>
    </xf>
    <xf numFmtId="0" fontId="16" fillId="0" borderId="0">
      <alignment vertical="center"/>
    </xf>
    <xf numFmtId="0" fontId="85" fillId="0" borderId="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80" fillId="19" borderId="0" applyNumberFormat="0" applyBorder="0" applyAlignment="0" applyProtection="0">
      <alignment vertical="center"/>
    </xf>
    <xf numFmtId="0" fontId="0" fillId="57" borderId="0" applyNumberFormat="0" applyBorder="0" applyAlignment="0" applyProtection="0">
      <alignment vertical="center"/>
    </xf>
    <xf numFmtId="0" fontId="43" fillId="57"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80" fillId="28" borderId="0" applyNumberFormat="0" applyBorder="0" applyAlignment="0" applyProtection="0">
      <alignment vertical="center"/>
    </xf>
    <xf numFmtId="0" fontId="0" fillId="21" borderId="0" applyNumberFormat="0" applyBorder="0" applyAlignment="0" applyProtection="0">
      <alignment vertical="center"/>
    </xf>
    <xf numFmtId="0" fontId="1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0" fillId="18" borderId="0" applyNumberFormat="0" applyBorder="0" applyAlignment="0" applyProtection="0">
      <alignment vertical="center"/>
    </xf>
    <xf numFmtId="0" fontId="10" fillId="0" borderId="0">
      <alignment vertical="center"/>
    </xf>
    <xf numFmtId="0" fontId="0" fillId="18" borderId="0" applyNumberFormat="0" applyBorder="0" applyAlignment="0" applyProtection="0">
      <alignment vertical="center"/>
    </xf>
    <xf numFmtId="0" fontId="54" fillId="28" borderId="0" applyNumberFormat="0" applyBorder="0" applyAlignment="0" applyProtection="0">
      <alignment vertical="center"/>
    </xf>
    <xf numFmtId="0" fontId="10" fillId="0" borderId="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3" fillId="10" borderId="0" applyNumberFormat="0" applyBorder="0" applyAlignment="0" applyProtection="0">
      <alignment vertical="center"/>
    </xf>
    <xf numFmtId="0" fontId="0" fillId="28"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54" fillId="11" borderId="0" applyNumberFormat="0" applyBorder="0" applyAlignment="0" applyProtection="0">
      <alignment vertical="center"/>
    </xf>
    <xf numFmtId="0" fontId="107" fillId="0" borderId="1">
      <alignment horizontal="lef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12" borderId="0" applyNumberFormat="0" applyBorder="0" applyAlignment="0" applyProtection="0">
      <alignment vertical="center"/>
    </xf>
    <xf numFmtId="0" fontId="43" fillId="10" borderId="0" applyNumberFormat="0" applyBorder="0" applyAlignment="0" applyProtection="0">
      <alignment vertical="center"/>
    </xf>
    <xf numFmtId="0" fontId="0" fillId="24" borderId="0" applyNumberFormat="0" applyBorder="0" applyAlignment="0" applyProtection="0">
      <alignment vertical="center"/>
    </xf>
    <xf numFmtId="0" fontId="89" fillId="25" borderId="0" applyNumberFormat="0" applyBorder="0" applyAlignment="0" applyProtection="0">
      <alignment vertical="center"/>
    </xf>
    <xf numFmtId="0" fontId="0" fillId="6" borderId="0" applyNumberFormat="0" applyBorder="0" applyAlignment="0" applyProtection="0">
      <alignment vertical="center"/>
    </xf>
    <xf numFmtId="0" fontId="80" fillId="58" borderId="0" applyNumberFormat="0" applyBorder="0" applyAlignment="0" applyProtection="0">
      <alignment vertical="center"/>
    </xf>
    <xf numFmtId="0" fontId="0" fillId="6" borderId="0" applyNumberFormat="0" applyBorder="0" applyAlignment="0" applyProtection="0">
      <alignment vertical="center"/>
    </xf>
    <xf numFmtId="0" fontId="89" fillId="25" borderId="0" applyNumberFormat="0" applyBorder="0" applyAlignment="0" applyProtection="0">
      <alignment vertical="center"/>
    </xf>
    <xf numFmtId="0" fontId="0" fillId="12" borderId="0" applyNumberFormat="0" applyBorder="0" applyAlignment="0" applyProtection="0">
      <alignment vertical="center"/>
    </xf>
    <xf numFmtId="0" fontId="95" fillId="0" borderId="21" applyNumberFormat="0" applyFill="0" applyAlignment="0" applyProtection="0">
      <alignment vertical="center"/>
    </xf>
    <xf numFmtId="0" fontId="108" fillId="44" borderId="0" applyNumberFormat="0" applyBorder="0" applyAlignment="0" applyProtection="0">
      <alignment vertical="center"/>
    </xf>
    <xf numFmtId="9" fontId="10" fillId="0" borderId="0" applyFont="0" applyFill="0" applyBorder="0" applyAlignment="0" applyProtection="0">
      <alignment vertical="center"/>
    </xf>
    <xf numFmtId="0" fontId="89" fillId="25" borderId="0" applyNumberFormat="0" applyBorder="0" applyAlignment="0" applyProtection="0">
      <alignment vertical="center"/>
    </xf>
    <xf numFmtId="0" fontId="0" fillId="18" borderId="0" applyNumberFormat="0" applyBorder="0" applyAlignment="0" applyProtection="0">
      <alignment vertical="center"/>
    </xf>
    <xf numFmtId="0" fontId="108" fillId="44" borderId="0" applyNumberFormat="0" applyBorder="0" applyAlignment="0" applyProtection="0">
      <alignment vertical="center"/>
    </xf>
    <xf numFmtId="9" fontId="10" fillId="0" borderId="0" applyFont="0" applyFill="0" applyBorder="0" applyAlignment="0" applyProtection="0">
      <alignment vertical="center"/>
    </xf>
    <xf numFmtId="0" fontId="54" fillId="59" borderId="0" applyNumberFormat="0" applyBorder="0" applyAlignment="0" applyProtection="0">
      <alignment vertical="center"/>
    </xf>
    <xf numFmtId="0" fontId="0" fillId="18" borderId="0" applyNumberFormat="0" applyBorder="0" applyAlignment="0" applyProtection="0">
      <alignment vertical="center"/>
    </xf>
    <xf numFmtId="0" fontId="89" fillId="25" borderId="0" applyNumberFormat="0" applyBorder="0" applyAlignment="0" applyProtection="0">
      <alignment vertical="center"/>
    </xf>
    <xf numFmtId="0" fontId="0" fillId="60" borderId="0" applyNumberFormat="0" applyBorder="0" applyAlignment="0" applyProtection="0">
      <alignment vertical="center"/>
    </xf>
    <xf numFmtId="0" fontId="109" fillId="6" borderId="31" applyNumberFormat="0" applyAlignment="0" applyProtection="0">
      <alignment vertical="center"/>
    </xf>
    <xf numFmtId="0" fontId="54" fillId="17"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9" fillId="25" borderId="0" applyNumberFormat="0" applyBorder="0" applyAlignment="0" applyProtection="0">
      <alignment vertical="center"/>
    </xf>
    <xf numFmtId="0" fontId="106" fillId="0" borderId="28" applyNumberFormat="0" applyFill="0" applyAlignment="0" applyProtection="0">
      <alignment vertical="center"/>
    </xf>
    <xf numFmtId="0" fontId="80" fillId="44" borderId="0" applyNumberFormat="0" applyBorder="0" applyAlignment="0" applyProtection="0">
      <alignment vertical="center"/>
    </xf>
    <xf numFmtId="9" fontId="10" fillId="0" borderId="0" applyFont="0" applyFill="0" applyBorder="0" applyAlignment="0" applyProtection="0">
      <alignment vertical="center"/>
    </xf>
    <xf numFmtId="0" fontId="80" fillId="44" borderId="0" applyNumberFormat="0" applyBorder="0" applyAlignment="0" applyProtection="0">
      <alignment vertical="center"/>
    </xf>
    <xf numFmtId="0" fontId="80" fillId="61" borderId="0" applyNumberFormat="0" applyBorder="0" applyAlignment="0" applyProtection="0">
      <alignment vertical="center"/>
    </xf>
    <xf numFmtId="0" fontId="80" fillId="61" borderId="0" applyNumberFormat="0" applyBorder="0" applyAlignment="0" applyProtection="0">
      <alignment vertical="center"/>
    </xf>
    <xf numFmtId="0" fontId="109" fillId="6" borderId="31" applyNumberFormat="0" applyAlignment="0" applyProtection="0">
      <alignment vertical="center"/>
    </xf>
    <xf numFmtId="0" fontId="10" fillId="0" borderId="0">
      <alignment vertical="center"/>
    </xf>
    <xf numFmtId="0" fontId="54" fillId="17" borderId="0" applyNumberFormat="0" applyBorder="0" applyAlignment="0" applyProtection="0">
      <alignment vertical="center"/>
    </xf>
    <xf numFmtId="0" fontId="80" fillId="21" borderId="0" applyNumberFormat="0" applyBorder="0" applyAlignment="0" applyProtection="0">
      <alignment vertical="center"/>
    </xf>
    <xf numFmtId="0" fontId="54" fillId="28" borderId="0" applyNumberFormat="0" applyBorder="0" applyAlignment="0" applyProtection="0">
      <alignment vertical="center"/>
    </xf>
    <xf numFmtId="0" fontId="80" fillId="21" borderId="0" applyNumberFormat="0" applyBorder="0" applyAlignment="0" applyProtection="0">
      <alignment vertical="center"/>
    </xf>
    <xf numFmtId="0" fontId="0" fillId="10" borderId="30" applyNumberFormat="0" applyFont="0" applyAlignment="0" applyProtection="0">
      <alignment vertical="center"/>
    </xf>
    <xf numFmtId="0" fontId="80" fillId="20" borderId="0" applyNumberFormat="0" applyBorder="0" applyAlignment="0" applyProtection="0">
      <alignment vertical="center"/>
    </xf>
    <xf numFmtId="0" fontId="54" fillId="17" borderId="0" applyNumberFormat="0" applyBorder="0" applyAlignment="0" applyProtection="0">
      <alignment vertical="center"/>
    </xf>
    <xf numFmtId="0" fontId="80" fillId="28" borderId="0" applyNumberFormat="0" applyBorder="0" applyAlignment="0" applyProtection="0">
      <alignment vertical="center"/>
    </xf>
    <xf numFmtId="0" fontId="80" fillId="28" borderId="0" applyNumberFormat="0" applyBorder="0" applyAlignment="0" applyProtection="0">
      <alignment vertical="center"/>
    </xf>
    <xf numFmtId="0" fontId="80" fillId="28" borderId="0" applyNumberFormat="0" applyBorder="0" applyAlignment="0" applyProtection="0">
      <alignment vertical="center"/>
    </xf>
    <xf numFmtId="0" fontId="43" fillId="57" borderId="0" applyNumberFormat="0" applyBorder="0" applyAlignment="0" applyProtection="0">
      <alignment vertical="center"/>
    </xf>
    <xf numFmtId="0" fontId="80" fillId="27" borderId="0" applyNumberFormat="0" applyBorder="0" applyAlignment="0" applyProtection="0">
      <alignment vertical="center"/>
    </xf>
    <xf numFmtId="0" fontId="43" fillId="57" borderId="0" applyNumberFormat="0" applyBorder="0" applyAlignment="0" applyProtection="0">
      <alignment vertical="center"/>
    </xf>
    <xf numFmtId="0" fontId="80" fillId="27" borderId="0" applyNumberFormat="0" applyBorder="0" applyAlignment="0" applyProtection="0">
      <alignment vertical="center"/>
    </xf>
    <xf numFmtId="0" fontId="54" fillId="17"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16" fillId="0" borderId="0" applyProtection="0">
      <alignment vertical="center"/>
    </xf>
    <xf numFmtId="0" fontId="10" fillId="0" borderId="0">
      <alignment vertical="center"/>
    </xf>
    <xf numFmtId="0" fontId="80" fillId="58" borderId="0" applyNumberFormat="0" applyBorder="0" applyAlignment="0" applyProtection="0">
      <alignment vertical="center"/>
    </xf>
    <xf numFmtId="0" fontId="94" fillId="0" borderId="20" applyNumberFormat="0" applyFill="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9" fontId="10" fillId="0" borderId="0" applyFont="0" applyFill="0" applyBorder="0" applyAlignment="0" applyProtection="0">
      <alignment vertical="center"/>
    </xf>
    <xf numFmtId="0" fontId="80" fillId="6" borderId="0" applyNumberFormat="0" applyBorder="0" applyAlignment="0" applyProtection="0">
      <alignment vertical="center"/>
    </xf>
    <xf numFmtId="0" fontId="80" fillId="7" borderId="0" applyNumberFormat="0" applyBorder="0" applyAlignment="0" applyProtection="0">
      <alignment vertical="center"/>
    </xf>
    <xf numFmtId="0" fontId="10" fillId="0" borderId="0" applyNumberFormat="0" applyFill="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1" borderId="0" applyNumberFormat="0" applyBorder="0" applyAlignment="0" applyProtection="0">
      <alignment vertical="center"/>
    </xf>
    <xf numFmtId="0" fontId="112" fillId="0" borderId="7">
      <alignment horizontal="left" vertical="center"/>
    </xf>
    <xf numFmtId="0" fontId="80" fillId="7" borderId="0" applyNumberFormat="0" applyBorder="0" applyAlignment="0" applyProtection="0">
      <alignment vertical="center"/>
    </xf>
    <xf numFmtId="0" fontId="112" fillId="0" borderId="7">
      <alignment horizontal="lef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7" borderId="0" applyNumberFormat="0" applyBorder="0" applyAlignment="0" applyProtection="0">
      <alignment vertical="center"/>
    </xf>
    <xf numFmtId="0" fontId="92" fillId="0" borderId="0">
      <alignment vertical="center"/>
      <protection locked="0"/>
    </xf>
    <xf numFmtId="0" fontId="54" fillId="11" borderId="0" applyNumberFormat="0" applyBorder="0" applyAlignment="0" applyProtection="0">
      <alignment vertical="center"/>
    </xf>
    <xf numFmtId="0" fontId="80" fillId="19" borderId="0" applyNumberFormat="0" applyBorder="0" applyAlignment="0" applyProtection="0">
      <alignment vertical="center"/>
    </xf>
    <xf numFmtId="0" fontId="43" fillId="57" borderId="0" applyNumberFormat="0" applyBorder="0" applyAlignment="0" applyProtection="0">
      <alignment vertical="center"/>
    </xf>
    <xf numFmtId="0" fontId="43" fillId="18"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114" fillId="0" borderId="0" applyNumberFormat="0" applyFill="0" applyBorder="0" applyAlignment="0" applyProtection="0">
      <alignment vertical="center"/>
    </xf>
    <xf numFmtId="0" fontId="54" fillId="1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67" fillId="0" borderId="12">
      <alignment horizontal="center" vertical="center"/>
    </xf>
    <xf numFmtId="0" fontId="43" fillId="57" borderId="0" applyNumberFormat="0" applyBorder="0" applyAlignment="0" applyProtection="0">
      <alignment vertical="center"/>
    </xf>
    <xf numFmtId="0" fontId="54" fillId="12" borderId="0" applyNumberFormat="0" applyBorder="0" applyAlignment="0" applyProtection="0">
      <alignment vertical="center"/>
    </xf>
    <xf numFmtId="0" fontId="94" fillId="0" borderId="20" applyNumberFormat="0" applyFill="0" applyAlignment="0" applyProtection="0">
      <alignment vertical="center"/>
    </xf>
    <xf numFmtId="0" fontId="54" fillId="12" borderId="0" applyNumberFormat="0" applyBorder="0" applyAlignment="0" applyProtection="0">
      <alignment vertical="center"/>
    </xf>
    <xf numFmtId="0" fontId="94" fillId="0" borderId="20" applyNumberFormat="0" applyFill="0" applyAlignment="0" applyProtection="0">
      <alignment vertical="center"/>
    </xf>
    <xf numFmtId="0" fontId="54" fillId="12" borderId="0" applyNumberFormat="0" applyBorder="0" applyAlignment="0" applyProtection="0">
      <alignment vertical="center"/>
    </xf>
    <xf numFmtId="0" fontId="54" fillId="11" borderId="0" applyNumberFormat="0" applyBorder="0" applyAlignment="0" applyProtection="0">
      <alignment vertical="center"/>
    </xf>
    <xf numFmtId="15" fontId="110" fillId="0" borderId="0">
      <alignment vertical="center"/>
    </xf>
    <xf numFmtId="0" fontId="54" fillId="11" borderId="0" applyNumberFormat="0" applyBorder="0" applyAlignment="0" applyProtection="0">
      <alignment vertical="center"/>
    </xf>
    <xf numFmtId="177" fontId="10" fillId="0" borderId="0" applyFont="0" applyFill="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75" fillId="9" borderId="15">
      <alignment vertical="center"/>
      <protection locked="0"/>
    </xf>
    <xf numFmtId="0" fontId="10" fillId="0" borderId="0">
      <alignment vertical="center"/>
    </xf>
    <xf numFmtId="0" fontId="54" fillId="11" borderId="0" applyNumberFormat="0" applyBorder="0" applyAlignment="0" applyProtection="0">
      <alignment vertical="center"/>
    </xf>
    <xf numFmtId="0" fontId="10" fillId="0" borderId="0">
      <alignment vertical="center"/>
    </xf>
    <xf numFmtId="0" fontId="54" fillId="11" borderId="0" applyNumberFormat="0" applyBorder="0" applyAlignment="0" applyProtection="0">
      <alignment vertical="center"/>
    </xf>
    <xf numFmtId="0" fontId="10" fillId="0" borderId="0">
      <alignment vertical="center"/>
    </xf>
    <xf numFmtId="0" fontId="96" fillId="24" borderId="0" applyNumberFormat="0" applyBorder="0" applyAlignment="0" applyProtection="0">
      <alignment vertical="center"/>
    </xf>
    <xf numFmtId="0" fontId="54" fillId="11" borderId="0" applyNumberFormat="0" applyBorder="0" applyAlignment="0" applyProtection="0">
      <alignment vertical="center"/>
    </xf>
    <xf numFmtId="0" fontId="96" fillId="24" borderId="0" applyNumberFormat="0" applyBorder="0" applyAlignment="0" applyProtection="0">
      <alignment vertical="center"/>
    </xf>
    <xf numFmtId="0" fontId="54" fillId="11" borderId="0" applyNumberFormat="0" applyBorder="0" applyAlignment="0" applyProtection="0">
      <alignment vertical="center"/>
    </xf>
    <xf numFmtId="0" fontId="80" fillId="11" borderId="0" applyNumberFormat="0" applyBorder="0" applyAlignment="0" applyProtection="0">
      <alignment vertical="center"/>
    </xf>
    <xf numFmtId="0" fontId="112" fillId="0" borderId="32" applyNumberFormat="0" applyAlignment="0" applyProtection="0">
      <alignment horizontal="left" vertical="center"/>
    </xf>
    <xf numFmtId="0" fontId="54" fillId="59" borderId="0" applyNumberFormat="0" applyBorder="0" applyAlignment="0" applyProtection="0">
      <alignment vertical="center"/>
    </xf>
    <xf numFmtId="0" fontId="113" fillId="28" borderId="33" applyNumberFormat="0" applyAlignment="0" applyProtection="0">
      <alignment vertical="center"/>
    </xf>
    <xf numFmtId="0" fontId="43" fillId="6" borderId="0" applyNumberFormat="0" applyBorder="0" applyAlignment="0" applyProtection="0">
      <alignment vertical="center"/>
    </xf>
    <xf numFmtId="0" fontId="54" fillId="29" borderId="0" applyNumberFormat="0" applyBorder="0" applyAlignment="0" applyProtection="0">
      <alignment vertical="center"/>
    </xf>
    <xf numFmtId="0" fontId="43" fillId="57"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59" borderId="0" applyNumberFormat="0" applyBorder="0" applyAlignment="0" applyProtection="0">
      <alignment vertical="center"/>
    </xf>
    <xf numFmtId="0" fontId="75" fillId="9" borderId="15">
      <alignment vertical="center"/>
      <protection locked="0"/>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9" fontId="10" fillId="0" borderId="0" applyFont="0" applyFill="0" applyBorder="0" applyAlignment="0" applyProtection="0">
      <alignment vertical="center"/>
    </xf>
    <xf numFmtId="0" fontId="54" fillId="59" borderId="0" applyNumberFormat="0" applyBorder="0" applyAlignment="0" applyProtection="0">
      <alignment vertical="center"/>
    </xf>
    <xf numFmtId="0" fontId="111" fillId="0" borderId="0">
      <alignment vertical="center"/>
    </xf>
    <xf numFmtId="9" fontId="10" fillId="0" borderId="0" applyFont="0" applyFill="0" applyBorder="0" applyAlignment="0" applyProtection="0">
      <alignment vertical="center"/>
    </xf>
    <xf numFmtId="15" fontId="110" fillId="0" borderId="0">
      <alignment vertical="center"/>
    </xf>
    <xf numFmtId="0" fontId="10" fillId="0" borderId="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29" borderId="0" applyNumberFormat="0" applyBorder="0" applyAlignment="0" applyProtection="0">
      <alignment vertical="center"/>
    </xf>
    <xf numFmtId="0" fontId="10" fillId="0" borderId="0" applyFont="0" applyFill="0" applyBorder="0" applyAlignment="0" applyProtection="0">
      <alignment vertical="center"/>
    </xf>
    <xf numFmtId="0" fontId="54" fillId="7" borderId="0" applyNumberFormat="0" applyBorder="0" applyAlignment="0" applyProtection="0">
      <alignment vertical="center"/>
    </xf>
    <xf numFmtId="0" fontId="43" fillId="10" borderId="0" applyNumberFormat="0" applyBorder="0" applyAlignment="0" applyProtection="0">
      <alignment vertical="center"/>
    </xf>
    <xf numFmtId="0" fontId="94" fillId="0" borderId="20"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54" fillId="7" borderId="0" applyNumberFormat="0" applyBorder="0" applyAlignment="0" applyProtection="0">
      <alignment vertical="center"/>
    </xf>
    <xf numFmtId="0" fontId="43" fillId="10" borderId="0" applyNumberFormat="0" applyBorder="0" applyAlignment="0" applyProtection="0">
      <alignment vertical="center"/>
    </xf>
    <xf numFmtId="0" fontId="94" fillId="0" borderId="20" applyNumberFormat="0" applyFill="0" applyAlignment="0" applyProtection="0">
      <alignment vertical="center"/>
    </xf>
    <xf numFmtId="0" fontId="53" fillId="0" borderId="19" applyNumberFormat="0" applyFill="0" applyAlignment="0" applyProtection="0">
      <alignment vertical="center"/>
    </xf>
    <xf numFmtId="0" fontId="54" fillId="7" borderId="0" applyNumberFormat="0" applyBorder="0" applyAlignment="0" applyProtection="0">
      <alignment vertical="center"/>
    </xf>
    <xf numFmtId="0" fontId="43" fillId="10" borderId="0" applyNumberFormat="0" applyBorder="0" applyAlignment="0" applyProtection="0">
      <alignment vertical="center"/>
    </xf>
    <xf numFmtId="0" fontId="94" fillId="0" borderId="20" applyNumberFormat="0" applyFill="0" applyAlignment="0" applyProtection="0">
      <alignment vertical="center"/>
    </xf>
    <xf numFmtId="0" fontId="43" fillId="10" borderId="0" applyNumberFormat="0" applyBorder="0" applyAlignment="0" applyProtection="0">
      <alignment vertical="center"/>
    </xf>
    <xf numFmtId="179" fontId="10" fillId="0" borderId="0" applyFont="0" applyFill="0" applyBorder="0" applyAlignment="0" applyProtection="0">
      <alignment vertical="center"/>
    </xf>
    <xf numFmtId="0" fontId="54" fillId="11"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54" fillId="6" borderId="0" applyNumberFormat="0" applyBorder="0" applyAlignment="0" applyProtection="0">
      <alignment vertical="center"/>
    </xf>
    <xf numFmtId="18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43" fillId="25" borderId="0" applyNumberFormat="0" applyBorder="0" applyAlignment="0" applyProtection="0">
      <alignment vertical="center"/>
    </xf>
    <xf numFmtId="0" fontId="54" fillId="11" borderId="0" applyNumberFormat="0" applyBorder="0" applyAlignment="0" applyProtection="0">
      <alignment vertical="center"/>
    </xf>
    <xf numFmtId="0" fontId="54" fillId="6" borderId="0" applyNumberFormat="0" applyBorder="0" applyAlignment="0" applyProtection="0">
      <alignment vertical="center"/>
    </xf>
    <xf numFmtId="0" fontId="89" fillId="18" borderId="0" applyNumberFormat="0" applyBorder="0" applyAlignment="0" applyProtection="0">
      <alignment vertical="center"/>
    </xf>
    <xf numFmtId="0" fontId="54" fillId="6" borderId="0" applyNumberFormat="0" applyBorder="0" applyAlignment="0" applyProtection="0">
      <alignment vertical="center"/>
    </xf>
    <xf numFmtId="0" fontId="16" fillId="0" borderId="27" applyNumberFormat="0" applyFill="0" applyProtection="0">
      <alignment horizontal="righ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29" borderId="0" applyNumberFormat="0" applyBorder="0" applyAlignment="0" applyProtection="0">
      <alignment vertical="center"/>
    </xf>
    <xf numFmtId="192" fontId="68" fillId="0" borderId="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195" fontId="10" fillId="0" borderId="0" applyFont="0" applyFill="0" applyBorder="0" applyAlignment="0" applyProtection="0">
      <alignment vertical="center"/>
    </xf>
    <xf numFmtId="0" fontId="10" fillId="0" borderId="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9" fontId="10" fillId="0" borderId="0" applyFont="0" applyFill="0" applyBorder="0" applyAlignment="0" applyProtection="0">
      <alignment vertical="center"/>
    </xf>
    <xf numFmtId="0" fontId="54" fillId="29" borderId="0" applyNumberFormat="0" applyBorder="0" applyAlignment="0" applyProtection="0">
      <alignment vertical="center"/>
    </xf>
    <xf numFmtId="0" fontId="54" fillId="11" borderId="0" applyNumberFormat="0" applyBorder="0" applyAlignment="0" applyProtection="0">
      <alignment vertical="center"/>
    </xf>
    <xf numFmtId="9" fontId="10" fillId="0" borderId="0" applyFont="0" applyFill="0" applyBorder="0" applyAlignment="0" applyProtection="0">
      <alignment vertical="center"/>
    </xf>
    <xf numFmtId="0" fontId="43" fillId="57" borderId="0" applyNumberFormat="0" applyBorder="0" applyAlignment="0" applyProtection="0">
      <alignment vertical="center"/>
    </xf>
    <xf numFmtId="9" fontId="10" fillId="0" borderId="0" applyFont="0" applyFill="0" applyBorder="0" applyAlignment="0" applyProtection="0">
      <alignment vertical="center"/>
    </xf>
    <xf numFmtId="0" fontId="43" fillId="57" borderId="0" applyNumberFormat="0" applyBorder="0" applyAlignment="0" applyProtection="0">
      <alignment vertical="center"/>
    </xf>
    <xf numFmtId="9" fontId="10" fillId="0" borderId="0" applyFont="0" applyFill="0" applyBorder="0" applyAlignment="0" applyProtection="0">
      <alignment vertical="center"/>
    </xf>
    <xf numFmtId="0" fontId="43" fillId="57" borderId="0" applyNumberFormat="0" applyBorder="0" applyAlignment="0" applyProtection="0">
      <alignment vertical="center"/>
    </xf>
    <xf numFmtId="0" fontId="116" fillId="62" borderId="0" applyNumberFormat="0" applyBorder="0" applyAlignment="0" applyProtection="0">
      <alignment vertical="center"/>
    </xf>
    <xf numFmtId="9" fontId="10" fillId="0" borderId="0" applyFont="0" applyFill="0" applyBorder="0" applyAlignment="0" applyProtection="0">
      <alignment vertical="center"/>
    </xf>
    <xf numFmtId="0" fontId="43" fillId="57" borderId="0" applyNumberFormat="0" applyBorder="0" applyAlignment="0" applyProtection="0">
      <alignment vertical="center"/>
    </xf>
    <xf numFmtId="9" fontId="10" fillId="0" borderId="0" applyFont="0" applyFill="0" applyBorder="0" applyAlignment="0" applyProtection="0">
      <alignment vertical="center"/>
    </xf>
    <xf numFmtId="0" fontId="43" fillId="6" borderId="0" applyNumberFormat="0" applyBorder="0" applyAlignment="0" applyProtection="0">
      <alignment vertical="center"/>
    </xf>
    <xf numFmtId="9" fontId="10" fillId="0" borderId="0" applyFont="0" applyFill="0" applyBorder="0" applyAlignment="0" applyProtection="0">
      <alignment vertical="center"/>
    </xf>
    <xf numFmtId="0" fontId="43" fillId="28" borderId="0" applyNumberFormat="0" applyBorder="0" applyAlignment="0" applyProtection="0">
      <alignment vertical="center"/>
    </xf>
    <xf numFmtId="0" fontId="43" fillId="6" borderId="0" applyNumberFormat="0" applyBorder="0" applyAlignment="0" applyProtection="0">
      <alignment vertical="center"/>
    </xf>
    <xf numFmtId="0" fontId="16" fillId="0" borderId="27" applyNumberFormat="0" applyFill="0" applyProtection="0">
      <alignment horizontal="left" vertical="center"/>
    </xf>
    <xf numFmtId="0" fontId="43" fillId="28"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10" fillId="46" borderId="0" applyNumberFormat="0" applyFont="0" applyBorder="0" applyAlignment="0" applyProtection="0">
      <alignment vertical="center"/>
    </xf>
    <xf numFmtId="0" fontId="54" fillId="17" borderId="0" applyNumberFormat="0" applyBorder="0" applyAlignment="0" applyProtection="0">
      <alignment vertical="center"/>
    </xf>
    <xf numFmtId="0" fontId="54" fillId="11" borderId="0" applyNumberFormat="0" applyBorder="0" applyAlignment="0" applyProtection="0">
      <alignment vertical="center"/>
    </xf>
    <xf numFmtId="0" fontId="68"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67" fillId="0" borderId="12">
      <alignment horizontal="center" vertical="center"/>
    </xf>
    <xf numFmtId="0" fontId="117" fillId="0" borderId="34" applyNumberFormat="0" applyFill="0" applyAlignment="0" applyProtection="0">
      <alignment vertical="center"/>
    </xf>
    <xf numFmtId="0" fontId="10" fillId="0" borderId="0">
      <alignment vertical="center"/>
    </xf>
    <xf numFmtId="0" fontId="54" fillId="11" borderId="0" applyNumberFormat="0" applyBorder="0" applyAlignment="0" applyProtection="0">
      <alignment vertical="center"/>
    </xf>
    <xf numFmtId="9" fontId="10" fillId="0" borderId="0" applyFont="0" applyFill="0" applyBorder="0" applyAlignment="0" applyProtection="0">
      <alignment vertical="center"/>
    </xf>
    <xf numFmtId="0" fontId="94" fillId="0" borderId="20" applyNumberFormat="0" applyFill="0" applyAlignment="0" applyProtection="0">
      <alignment vertical="center"/>
    </xf>
    <xf numFmtId="0" fontId="54" fillId="11" borderId="0" applyNumberFormat="0" applyBorder="0" applyAlignment="0" applyProtection="0">
      <alignment vertical="center"/>
    </xf>
    <xf numFmtId="0" fontId="94" fillId="0" borderId="20" applyNumberFormat="0" applyFill="0" applyAlignment="0" applyProtection="0">
      <alignment vertical="center"/>
    </xf>
    <xf numFmtId="0" fontId="54" fillId="11" borderId="0" applyNumberFormat="0" applyBorder="0" applyAlignment="0" applyProtection="0">
      <alignment vertical="center"/>
    </xf>
    <xf numFmtId="0" fontId="54" fillId="7"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73" fillId="10" borderId="1" applyNumberFormat="0" applyBorder="0" applyAlignment="0" applyProtection="0">
      <alignment vertical="center"/>
    </xf>
    <xf numFmtId="0" fontId="43" fillId="18" borderId="0" applyNumberFormat="0" applyBorder="0" applyAlignment="0" applyProtection="0">
      <alignment vertical="center"/>
    </xf>
    <xf numFmtId="0" fontId="43" fillId="57" borderId="0" applyNumberFormat="0" applyBorder="0" applyAlignment="0" applyProtection="0">
      <alignment vertical="center"/>
    </xf>
    <xf numFmtId="0" fontId="95" fillId="0" borderId="21"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118" fillId="28" borderId="35">
      <alignment horizontal="left" vertical="center"/>
      <protection locked="0" hidden="1"/>
    </xf>
    <xf numFmtId="0" fontId="54" fillId="7" borderId="0" applyNumberFormat="0" applyBorder="0" applyAlignment="0" applyProtection="0">
      <alignment vertical="center"/>
    </xf>
    <xf numFmtId="0" fontId="95" fillId="0" borderId="21" applyNumberFormat="0" applyFill="0" applyAlignment="0" applyProtection="0">
      <alignment vertical="center"/>
    </xf>
    <xf numFmtId="0" fontId="118" fillId="28" borderId="35">
      <alignment horizontal="left" vertical="center"/>
      <protection locked="0" hidden="1"/>
    </xf>
    <xf numFmtId="0" fontId="54" fillId="7" borderId="0" applyNumberFormat="0" applyBorder="0" applyAlignment="0" applyProtection="0">
      <alignment vertical="center"/>
    </xf>
    <xf numFmtId="0" fontId="106" fillId="0" borderId="28" applyNumberFormat="0" applyFill="0" applyAlignment="0" applyProtection="0">
      <alignment vertical="center"/>
    </xf>
    <xf numFmtId="180" fontId="10" fillId="0" borderId="0" applyFont="0" applyFill="0" applyBorder="0" applyAlignment="0" applyProtection="0">
      <alignment vertical="center"/>
    </xf>
    <xf numFmtId="0" fontId="54" fillId="7" borderId="0" applyNumberFormat="0" applyBorder="0" applyAlignment="0" applyProtection="0">
      <alignment vertical="center"/>
    </xf>
    <xf numFmtId="0" fontId="53" fillId="0" borderId="29" applyNumberFormat="0" applyFill="0" applyAlignment="0" applyProtection="0">
      <alignment vertical="center"/>
    </xf>
    <xf numFmtId="0" fontId="54" fillId="7" borderId="0" applyNumberFormat="0" applyBorder="0" applyAlignment="0" applyProtection="0">
      <alignment vertical="center"/>
    </xf>
    <xf numFmtId="0" fontId="53" fillId="0" borderId="29" applyNumberFormat="0" applyFill="0" applyAlignment="0" applyProtection="0">
      <alignment vertical="center"/>
    </xf>
    <xf numFmtId="0" fontId="54" fillId="7" borderId="0" applyNumberFormat="0" applyBorder="0" applyAlignment="0" applyProtection="0">
      <alignment vertical="center"/>
    </xf>
    <xf numFmtId="0" fontId="94" fillId="0" borderId="20" applyNumberFormat="0" applyFill="0" applyAlignment="0" applyProtection="0">
      <alignment vertical="center"/>
    </xf>
    <xf numFmtId="0" fontId="53" fillId="0" borderId="19" applyNumberFormat="0" applyFill="0" applyAlignment="0" applyProtection="0">
      <alignment vertical="center"/>
    </xf>
    <xf numFmtId="0" fontId="54" fillId="7" borderId="0" applyNumberFormat="0" applyBorder="0" applyAlignment="0" applyProtection="0">
      <alignment vertical="center"/>
    </xf>
    <xf numFmtId="0" fontId="94" fillId="0" borderId="20" applyNumberFormat="0" applyFill="0" applyAlignment="0" applyProtection="0">
      <alignment vertical="center"/>
    </xf>
    <xf numFmtId="9" fontId="10" fillId="0" borderId="0" applyFont="0" applyFill="0" applyBorder="0" applyAlignment="0" applyProtection="0">
      <alignment vertical="center"/>
    </xf>
    <xf numFmtId="0" fontId="53" fillId="0" borderId="19" applyNumberFormat="0" applyFill="0" applyAlignment="0" applyProtection="0">
      <alignment vertical="center"/>
    </xf>
    <xf numFmtId="0" fontId="54" fillId="7" borderId="0" applyNumberFormat="0" applyBorder="0" applyAlignment="0" applyProtection="0">
      <alignment vertical="center"/>
    </xf>
    <xf numFmtId="0" fontId="43" fillId="10" borderId="0" applyNumberFormat="0" applyBorder="0" applyAlignment="0" applyProtection="0">
      <alignment vertical="center"/>
    </xf>
    <xf numFmtId="0" fontId="43" fillId="28" borderId="0" applyNumberFormat="0" applyBorder="0" applyAlignment="0" applyProtection="0">
      <alignment vertical="center"/>
    </xf>
    <xf numFmtId="0" fontId="67" fillId="0" borderId="0" applyNumberFormat="0" applyFill="0" applyBorder="0" applyAlignment="0" applyProtection="0">
      <alignment vertical="center"/>
    </xf>
    <xf numFmtId="0" fontId="43"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94" fillId="0" borderId="20" applyNumberFormat="0" applyFill="0" applyAlignment="0" applyProtection="0">
      <alignment vertical="center"/>
    </xf>
    <xf numFmtId="0" fontId="54" fillId="17" borderId="0" applyNumberFormat="0" applyBorder="0" applyAlignment="0" applyProtection="0">
      <alignment vertical="center"/>
    </xf>
    <xf numFmtId="9" fontId="10" fillId="0" borderId="0" applyFont="0" applyFill="0" applyBorder="0" applyAlignment="0" applyProtection="0">
      <alignment vertical="center"/>
    </xf>
    <xf numFmtId="197" fontId="10" fillId="0" borderId="0" applyFont="0" applyFill="0" applyBorder="0" applyAlignment="0" applyProtection="0">
      <alignment vertical="center"/>
    </xf>
    <xf numFmtId="0" fontId="79" fillId="0" borderId="0" applyNumberFormat="0" applyFill="0" applyBorder="0" applyAlignment="0" applyProtection="0">
      <alignment vertical="center"/>
    </xf>
    <xf numFmtId="0" fontId="106" fillId="0" borderId="28" applyNumberFormat="0" applyFill="0" applyAlignment="0" applyProtection="0">
      <alignment vertical="center"/>
    </xf>
    <xf numFmtId="185" fontId="10" fillId="0" borderId="0" applyFont="0" applyFill="0" applyBorder="0" applyAlignment="0" applyProtection="0">
      <alignment vertical="center"/>
    </xf>
    <xf numFmtId="0" fontId="95" fillId="0" borderId="21" applyNumberFormat="0" applyFill="0" applyAlignment="0" applyProtection="0">
      <alignment vertical="center"/>
    </xf>
    <xf numFmtId="182" fontId="68" fillId="0" borderId="0">
      <alignment vertical="center"/>
    </xf>
    <xf numFmtId="15" fontId="110" fillId="0" borderId="0">
      <alignment vertical="center"/>
    </xf>
    <xf numFmtId="15" fontId="110" fillId="0" borderId="0">
      <alignment vertical="center"/>
    </xf>
    <xf numFmtId="199" fontId="68" fillId="0" borderId="0">
      <alignment vertical="center"/>
    </xf>
    <xf numFmtId="0" fontId="77" fillId="0" borderId="16"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73" fillId="6" borderId="0" applyNumberFormat="0" applyBorder="0" applyAlignment="0" applyProtection="0">
      <alignment vertical="center"/>
    </xf>
    <xf numFmtId="0" fontId="80" fillId="11" borderId="0" applyNumberFormat="0" applyBorder="0" applyAlignment="0" applyProtection="0">
      <alignment vertical="center"/>
    </xf>
    <xf numFmtId="0" fontId="112" fillId="0" borderId="32" applyNumberFormat="0" applyAlignment="0" applyProtection="0">
      <alignment horizontal="left" vertical="center"/>
    </xf>
    <xf numFmtId="0" fontId="112" fillId="0" borderId="7">
      <alignment horizontal="left" vertical="center"/>
    </xf>
    <xf numFmtId="0" fontId="112" fillId="0" borderId="7">
      <alignment horizontal="left" vertical="center"/>
    </xf>
    <xf numFmtId="43" fontId="0" fillId="0" borderId="0" applyFont="0" applyFill="0" applyBorder="0" applyAlignment="0" applyProtection="0">
      <alignment vertical="center"/>
    </xf>
    <xf numFmtId="0" fontId="73" fillId="10" borderId="1" applyNumberFormat="0" applyBorder="0" applyAlignment="0" applyProtection="0">
      <alignment vertical="center"/>
    </xf>
    <xf numFmtId="43" fontId="0" fillId="0" borderId="0" applyFont="0" applyFill="0" applyBorder="0" applyAlignment="0" applyProtection="0">
      <alignment vertical="center"/>
    </xf>
    <xf numFmtId="0" fontId="73" fillId="10" borderId="1" applyNumberFormat="0" applyBorder="0" applyAlignment="0" applyProtection="0">
      <alignment vertical="center"/>
    </xf>
    <xf numFmtId="0" fontId="73" fillId="10" borderId="1" applyNumberFormat="0" applyBorder="0" applyAlignment="0" applyProtection="0">
      <alignment vertical="center"/>
    </xf>
    <xf numFmtId="0" fontId="73" fillId="10" borderId="1" applyNumberFormat="0" applyBorder="0" applyAlignment="0" applyProtection="0">
      <alignment vertical="center"/>
    </xf>
    <xf numFmtId="0" fontId="73" fillId="10" borderId="1" applyNumberFormat="0" applyBorder="0" applyAlignment="0" applyProtection="0">
      <alignment vertical="center"/>
    </xf>
    <xf numFmtId="0" fontId="73" fillId="10" borderId="1" applyNumberFormat="0" applyBorder="0" applyAlignment="0" applyProtection="0">
      <alignment vertical="center"/>
    </xf>
    <xf numFmtId="191" fontId="121" fillId="63" borderId="0">
      <alignment vertical="center"/>
    </xf>
    <xf numFmtId="191" fontId="122" fillId="64" borderId="0">
      <alignment vertical="center"/>
    </xf>
    <xf numFmtId="38" fontId="10" fillId="0" borderId="0" applyFont="0" applyFill="0" applyBorder="0" applyAlignment="0" applyProtection="0">
      <alignment vertical="center"/>
    </xf>
    <xf numFmtId="0" fontId="10" fillId="0" borderId="0">
      <alignment vertical="center"/>
    </xf>
    <xf numFmtId="40" fontId="10" fillId="0" borderId="0" applyFont="0" applyFill="0" applyBorder="0" applyAlignment="0" applyProtection="0">
      <alignment vertical="center"/>
    </xf>
    <xf numFmtId="43" fontId="0" fillId="0" borderId="0" applyFont="0" applyFill="0" applyBorder="0" applyAlignment="0" applyProtection="0">
      <alignment vertical="center"/>
    </xf>
    <xf numFmtId="177" fontId="10" fillId="0" borderId="0" applyFont="0" applyFill="0" applyBorder="0" applyAlignment="0" applyProtection="0">
      <alignment vertical="center"/>
    </xf>
    <xf numFmtId="200" fontId="10" fillId="0" borderId="0" applyFont="0" applyFill="0" applyBorder="0" applyAlignment="0" applyProtection="0">
      <alignment vertical="center"/>
    </xf>
    <xf numFmtId="1" fontId="16" fillId="0" borderId="18" applyFill="0" applyProtection="0">
      <alignment horizontal="center" vertical="center"/>
    </xf>
    <xf numFmtId="0" fontId="94" fillId="0" borderId="20" applyNumberFormat="0" applyFill="0" applyAlignment="0" applyProtection="0">
      <alignment vertical="center"/>
    </xf>
    <xf numFmtId="40" fontId="119" fillId="60" borderId="35">
      <alignment horizontal="centerContinuous" vertical="center"/>
    </xf>
    <xf numFmtId="40" fontId="119" fillId="60" borderId="35">
      <alignment horizontal="centerContinuous" vertical="center"/>
    </xf>
    <xf numFmtId="9" fontId="10" fillId="0" borderId="0" applyFont="0" applyFill="0" applyBorder="0" applyAlignment="0" applyProtection="0">
      <alignment vertical="center"/>
    </xf>
    <xf numFmtId="0" fontId="67" fillId="0" borderId="12">
      <alignment horizontal="center" vertical="center"/>
    </xf>
    <xf numFmtId="37" fontId="115" fillId="0" borderId="0">
      <alignment vertical="center"/>
    </xf>
    <xf numFmtId="0" fontId="67" fillId="0" borderId="12">
      <alignment horizontal="center" vertical="center"/>
    </xf>
    <xf numFmtId="37" fontId="115" fillId="0" borderId="0">
      <alignment vertical="center"/>
    </xf>
    <xf numFmtId="0" fontId="67" fillId="0" borderId="12">
      <alignment horizontal="center" vertical="center"/>
    </xf>
    <xf numFmtId="37" fontId="115" fillId="0" borderId="0">
      <alignment vertical="center"/>
    </xf>
    <xf numFmtId="9" fontId="10" fillId="0" borderId="0" applyFont="0" applyFill="0" applyBorder="0" applyAlignment="0" applyProtection="0">
      <alignment vertical="center"/>
    </xf>
    <xf numFmtId="0" fontId="67" fillId="0" borderId="12">
      <alignment horizontal="center" vertical="center"/>
    </xf>
    <xf numFmtId="37" fontId="115" fillId="0" borderId="0">
      <alignment vertical="center"/>
    </xf>
    <xf numFmtId="0" fontId="120" fillId="0" borderId="0">
      <alignment vertical="top"/>
      <protection locked="0"/>
    </xf>
    <xf numFmtId="186" fontId="16" fillId="0" borderId="0">
      <alignment vertical="center"/>
    </xf>
    <xf numFmtId="9" fontId="10" fillId="0" borderId="0" applyFont="0" applyFill="0" applyBorder="0" applyAlignment="0" applyProtection="0">
      <alignment vertical="center"/>
    </xf>
    <xf numFmtId="0" fontId="92" fillId="0" borderId="0">
      <alignment vertical="center"/>
    </xf>
    <xf numFmtId="3" fontId="10" fillId="0" borderId="0" applyFont="0" applyFill="0" applyBorder="0" applyAlignment="0" applyProtection="0">
      <alignment vertical="center"/>
    </xf>
    <xf numFmtId="14" fontId="91" fillId="0" borderId="0">
      <alignment horizontal="center" vertical="center" wrapText="1"/>
      <protection locked="0"/>
    </xf>
    <xf numFmtId="0" fontId="10" fillId="0" borderId="0">
      <alignment vertical="center"/>
    </xf>
    <xf numFmtId="0" fontId="75" fillId="9" borderId="15">
      <alignment vertical="center"/>
      <protection locked="0"/>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98" fontId="10" fillId="0" borderId="0" applyFont="0" applyFill="0" applyProtection="0">
      <alignment vertical="center"/>
    </xf>
    <xf numFmtId="0" fontId="10" fillId="0" borderId="0" applyNumberFormat="0" applyFont="0" applyFill="0" applyBorder="0" applyAlignment="0" applyProtection="0">
      <alignment horizontal="left" vertical="center"/>
    </xf>
    <xf numFmtId="0" fontId="16" fillId="0" borderId="27" applyNumberFormat="0" applyFill="0" applyProtection="0">
      <alignment horizontal="right" vertical="center"/>
    </xf>
    <xf numFmtId="0" fontId="67" fillId="0" borderId="12">
      <alignment horizontal="center" vertical="center"/>
    </xf>
    <xf numFmtId="15" fontId="10" fillId="0" borderId="0" applyFont="0" applyFill="0" applyBorder="0" applyAlignment="0" applyProtection="0">
      <alignment vertical="center"/>
    </xf>
    <xf numFmtId="0" fontId="16" fillId="0" borderId="27" applyNumberFormat="0" applyFill="0" applyProtection="0">
      <alignment horizontal="right" vertical="center"/>
    </xf>
    <xf numFmtId="15" fontId="10" fillId="0" borderId="0" applyFont="0" applyFill="0" applyBorder="0" applyAlignment="0" applyProtection="0">
      <alignment vertical="center"/>
    </xf>
    <xf numFmtId="4" fontId="10" fillId="0" borderId="0" applyFont="0" applyFill="0" applyBorder="0" applyAlignment="0" applyProtection="0">
      <alignment vertical="center"/>
    </xf>
    <xf numFmtId="4" fontId="10" fillId="0" borderId="0" applyFont="0" applyFill="0" applyBorder="0" applyAlignment="0" applyProtection="0">
      <alignment vertical="center"/>
    </xf>
    <xf numFmtId="0" fontId="10" fillId="0" borderId="0">
      <alignment vertical="center"/>
    </xf>
    <xf numFmtId="0" fontId="16" fillId="0" borderId="27" applyNumberFormat="0" applyFill="0" applyProtection="0">
      <alignment horizontal="right" vertical="center"/>
    </xf>
    <xf numFmtId="0" fontId="67" fillId="0" borderId="12">
      <alignment horizontal="center" vertical="center"/>
    </xf>
    <xf numFmtId="0" fontId="67" fillId="0" borderId="12">
      <alignment horizontal="center" vertical="center"/>
    </xf>
    <xf numFmtId="0" fontId="67" fillId="0" borderId="12">
      <alignment horizontal="center" vertical="center"/>
    </xf>
    <xf numFmtId="0" fontId="67" fillId="0" borderId="12">
      <alignment horizontal="center" vertical="center"/>
    </xf>
    <xf numFmtId="3" fontId="10" fillId="0" borderId="0" applyFont="0" applyFill="0" applyBorder="0" applyAlignment="0" applyProtection="0">
      <alignment vertical="center"/>
    </xf>
    <xf numFmtId="0" fontId="10" fillId="46" borderId="0" applyNumberFormat="0" applyFont="0" applyBorder="0" applyAlignment="0" applyProtection="0">
      <alignment vertical="center"/>
    </xf>
    <xf numFmtId="0" fontId="75" fillId="9" borderId="15">
      <alignment vertical="center"/>
      <protection locked="0"/>
    </xf>
    <xf numFmtId="0" fontId="70" fillId="0" borderId="0">
      <alignment vertical="center"/>
    </xf>
    <xf numFmtId="0" fontId="75" fillId="9" borderId="15">
      <alignment vertical="center"/>
      <protection locked="0"/>
    </xf>
    <xf numFmtId="0" fontId="10" fillId="0" borderId="0">
      <alignment vertical="center"/>
    </xf>
    <xf numFmtId="0" fontId="75" fillId="9" borderId="15">
      <alignment vertical="center"/>
      <protection locked="0"/>
    </xf>
    <xf numFmtId="9" fontId="10" fillId="0" borderId="0" applyFont="0" applyFill="0" applyBorder="0" applyAlignment="0" applyProtection="0">
      <alignment vertical="center"/>
    </xf>
    <xf numFmtId="43"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4"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77" fillId="0" borderId="16"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95" fillId="0" borderId="21"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6" fillId="0" borderId="27" applyNumberFormat="0" applyFill="0" applyProtection="0">
      <alignment horizontal="right" vertical="center"/>
    </xf>
    <xf numFmtId="9" fontId="10" fillId="0" borderId="0" applyFont="0" applyFill="0" applyBorder="0" applyAlignment="0" applyProtection="0">
      <alignment vertical="center"/>
    </xf>
    <xf numFmtId="0" fontId="117" fillId="0" borderId="34"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26" fillId="0" borderId="36"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96" fontId="10" fillId="0" borderId="0" applyFont="0" applyFill="0" applyBorder="0" applyAlignment="0" applyProtection="0">
      <alignment vertical="center"/>
    </xf>
    <xf numFmtId="0" fontId="16" fillId="0" borderId="27" applyNumberFormat="0" applyFill="0" applyProtection="0">
      <alignment horizontal="right" vertical="center"/>
    </xf>
    <xf numFmtId="0" fontId="16" fillId="0" borderId="27" applyNumberFormat="0" applyFill="0" applyProtection="0">
      <alignment horizontal="right" vertical="center"/>
    </xf>
    <xf numFmtId="0" fontId="94" fillId="0" borderId="20" applyNumberFormat="0" applyFill="0" applyAlignment="0" applyProtection="0">
      <alignment vertical="center"/>
    </xf>
    <xf numFmtId="0" fontId="94" fillId="0" borderId="20" applyNumberFormat="0" applyFill="0" applyAlignment="0" applyProtection="0">
      <alignment vertical="center"/>
    </xf>
    <xf numFmtId="0" fontId="95" fillId="0" borderId="21" applyNumberFormat="0" applyFill="0" applyAlignment="0" applyProtection="0">
      <alignment vertical="center"/>
    </xf>
    <xf numFmtId="0" fontId="94" fillId="0" borderId="20"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89" fillId="25" borderId="0" applyNumberFormat="0" applyBorder="0" applyAlignment="0" applyProtection="0">
      <alignment vertical="center"/>
    </xf>
    <xf numFmtId="0" fontId="106" fillId="0" borderId="28"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89" fillId="25" borderId="0" applyNumberFormat="0" applyBorder="0" applyAlignment="0" applyProtection="0">
      <alignment vertical="center"/>
    </xf>
    <xf numFmtId="0" fontId="126" fillId="0" borderId="36" applyNumberFormat="0" applyFill="0" applyAlignment="0" applyProtection="0">
      <alignment vertical="center"/>
    </xf>
    <xf numFmtId="0" fontId="89" fillId="25" borderId="0" applyNumberFormat="0" applyBorder="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0" fontId="106" fillId="0" borderId="28" applyNumberFormat="0" applyFill="0" applyAlignment="0" applyProtection="0">
      <alignment vertical="center"/>
    </xf>
    <xf numFmtId="1" fontId="16" fillId="0" borderId="18" applyFill="0" applyProtection="0">
      <alignment horizontal="center" vertical="center"/>
    </xf>
    <xf numFmtId="0" fontId="106" fillId="0" borderId="28" applyNumberFormat="0" applyFill="0" applyAlignment="0" applyProtection="0">
      <alignment vertical="center"/>
    </xf>
    <xf numFmtId="194" fontId="0" fillId="0" borderId="0" applyFont="0" applyFill="0" applyBorder="0" applyAlignment="0" applyProtection="0">
      <alignment vertical="center"/>
    </xf>
    <xf numFmtId="0" fontId="126" fillId="0" borderId="0" applyNumberFormat="0" applyFill="0" applyBorder="0" applyAlignment="0" applyProtection="0">
      <alignment vertical="center"/>
    </xf>
    <xf numFmtId="194" fontId="0"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0" fillId="0" borderId="0">
      <alignment vertical="center"/>
    </xf>
    <xf numFmtId="0" fontId="114" fillId="0" borderId="0" applyNumberFormat="0" applyFill="0" applyBorder="0" applyAlignment="0" applyProtection="0">
      <alignment vertical="center"/>
    </xf>
    <xf numFmtId="0" fontId="113" fillId="28" borderId="33" applyNumberFormat="0" applyAlignment="0" applyProtection="0">
      <alignment vertical="center"/>
    </xf>
    <xf numFmtId="0" fontId="0" fillId="0" borderId="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28" fillId="0" borderId="27" applyNumberFormat="0" applyFill="0" applyProtection="0">
      <alignment horizontal="center" vertical="center"/>
    </xf>
    <xf numFmtId="0" fontId="128" fillId="0" borderId="27" applyNumberFormat="0" applyFill="0" applyProtection="0">
      <alignment horizontal="center" vertical="center"/>
    </xf>
    <xf numFmtId="0" fontId="128" fillId="0" borderId="27" applyNumberFormat="0" applyFill="0" applyProtection="0">
      <alignment horizontal="center" vertical="center"/>
    </xf>
    <xf numFmtId="0" fontId="128" fillId="0" borderId="27" applyNumberFormat="0" applyFill="0" applyProtection="0">
      <alignment horizontal="center" vertical="center"/>
    </xf>
    <xf numFmtId="0" fontId="96" fillId="21" borderId="0" applyNumberFormat="0" applyBorder="0" applyAlignment="0" applyProtection="0">
      <alignment vertical="center"/>
    </xf>
    <xf numFmtId="0" fontId="128" fillId="0" borderId="27" applyNumberFormat="0" applyFill="0" applyProtection="0">
      <alignment horizontal="center" vertical="center"/>
    </xf>
    <xf numFmtId="0" fontId="128" fillId="0" borderId="27" applyNumberFormat="0" applyFill="0" applyProtection="0">
      <alignment horizontal="center" vertical="center"/>
    </xf>
    <xf numFmtId="0" fontId="128" fillId="0" borderId="27" applyNumberFormat="0" applyFill="0" applyProtection="0">
      <alignment horizontal="center" vertical="center"/>
    </xf>
    <xf numFmtId="0" fontId="128" fillId="0" borderId="27" applyNumberFormat="0" applyFill="0" applyProtection="0">
      <alignment horizontal="center"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83" fillId="0" borderId="18" applyNumberFormat="0" applyFill="0" applyProtection="0">
      <alignment horizontal="center" vertical="center"/>
    </xf>
    <xf numFmtId="0" fontId="83" fillId="0" borderId="18" applyNumberFormat="0" applyFill="0" applyProtection="0">
      <alignment horizontal="center" vertical="center"/>
    </xf>
    <xf numFmtId="0" fontId="83" fillId="0" borderId="18" applyNumberFormat="0" applyFill="0" applyProtection="0">
      <alignment horizontal="center" vertical="center"/>
    </xf>
    <xf numFmtId="0" fontId="83" fillId="0" borderId="18" applyNumberFormat="0" applyFill="0" applyProtection="0">
      <alignment horizontal="center" vertical="center"/>
    </xf>
    <xf numFmtId="0" fontId="83" fillId="0" borderId="18" applyNumberFormat="0" applyFill="0" applyProtection="0">
      <alignment horizontal="center" vertical="center"/>
    </xf>
    <xf numFmtId="0" fontId="83" fillId="0" borderId="18" applyNumberFormat="0" applyFill="0" applyProtection="0">
      <alignment horizontal="center" vertical="center"/>
    </xf>
    <xf numFmtId="0" fontId="83" fillId="0" borderId="18" applyNumberFormat="0" applyFill="0" applyProtection="0">
      <alignment horizontal="center" vertical="center"/>
    </xf>
    <xf numFmtId="0" fontId="123" fillId="0" borderId="0" applyNumberFormat="0" applyFill="0" applyBorder="0" applyAlignment="0" applyProtection="0">
      <alignment vertical="center"/>
    </xf>
    <xf numFmtId="0" fontId="96" fillId="21" borderId="0" applyNumberFormat="0" applyBorder="0" applyAlignment="0" applyProtection="0">
      <alignment vertical="center"/>
    </xf>
    <xf numFmtId="0" fontId="123" fillId="0" borderId="0" applyNumberFormat="0" applyFill="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123" fillId="0" borderId="0" applyNumberFormat="0" applyFill="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123" fillId="0" borderId="0" applyNumberFormat="0" applyFill="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123" fillId="0" borderId="0" applyNumberFormat="0" applyFill="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125" fillId="24" borderId="0" applyNumberFormat="0" applyBorder="0" applyAlignment="0" applyProtection="0">
      <alignment vertical="center"/>
    </xf>
    <xf numFmtId="0" fontId="96" fillId="21" borderId="0" applyNumberFormat="0" applyBorder="0" applyAlignment="0" applyProtection="0">
      <alignment vertical="center"/>
    </xf>
    <xf numFmtId="0" fontId="96" fillId="21" borderId="0" applyNumberFormat="0" applyBorder="0" applyAlignment="0" applyProtection="0">
      <alignment vertical="center"/>
    </xf>
    <xf numFmtId="0" fontId="125" fillId="24" borderId="0" applyNumberFormat="0" applyBorder="0" applyAlignment="0" applyProtection="0">
      <alignment vertical="center"/>
    </xf>
    <xf numFmtId="0" fontId="125" fillId="24" borderId="0" applyNumberFormat="0" applyBorder="0" applyAlignment="0" applyProtection="0">
      <alignment vertical="center"/>
    </xf>
    <xf numFmtId="0" fontId="125"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125" fillId="21" borderId="0" applyNumberFormat="0" applyBorder="0" applyAlignment="0" applyProtection="0">
      <alignment vertical="center"/>
    </xf>
    <xf numFmtId="0" fontId="125" fillId="21" borderId="0" applyNumberFormat="0" applyBorder="0" applyAlignment="0" applyProtection="0">
      <alignment vertical="center"/>
    </xf>
    <xf numFmtId="0" fontId="125" fillId="21" borderId="0" applyNumberFormat="0" applyBorder="0" applyAlignment="0" applyProtection="0">
      <alignment vertical="center"/>
    </xf>
    <xf numFmtId="0" fontId="125" fillId="21" borderId="0" applyNumberFormat="0" applyBorder="0" applyAlignment="0" applyProtection="0">
      <alignment vertical="center"/>
    </xf>
    <xf numFmtId="0" fontId="0" fillId="0" borderId="0">
      <alignment vertical="center"/>
    </xf>
    <xf numFmtId="0" fontId="125" fillId="21" borderId="0" applyNumberFormat="0" applyBorder="0" applyAlignment="0" applyProtection="0">
      <alignment vertical="center"/>
    </xf>
    <xf numFmtId="0" fontId="125" fillId="21" borderId="0" applyNumberFormat="0" applyBorder="0" applyAlignment="0" applyProtection="0">
      <alignment vertical="center"/>
    </xf>
    <xf numFmtId="0" fontId="108" fillId="44" borderId="0" applyNumberFormat="0" applyBorder="0" applyAlignment="0" applyProtection="0">
      <alignment vertical="center"/>
    </xf>
    <xf numFmtId="0" fontId="125" fillId="21" borderId="0" applyNumberFormat="0" applyBorder="0" applyAlignment="0" applyProtection="0">
      <alignment vertical="center"/>
    </xf>
    <xf numFmtId="0" fontId="125" fillId="21" borderId="0" applyNumberFormat="0" applyBorder="0" applyAlignment="0" applyProtection="0">
      <alignment vertical="center"/>
    </xf>
    <xf numFmtId="0" fontId="86" fillId="21" borderId="0" applyNumberFormat="0" applyBorder="0" applyAlignment="0" applyProtection="0">
      <alignment vertical="center"/>
    </xf>
    <xf numFmtId="0" fontId="96" fillId="24" borderId="0" applyNumberFormat="0" applyBorder="0" applyAlignment="0" applyProtection="0">
      <alignment vertical="center"/>
    </xf>
    <xf numFmtId="0" fontId="110" fillId="0" borderId="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53" fillId="0" borderId="19"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9" fillId="0" borderId="37" applyNumberFormat="0" applyFill="0" applyAlignment="0" applyProtection="0">
      <alignment vertical="center"/>
    </xf>
    <xf numFmtId="0" fontId="10" fillId="0" borderId="0">
      <alignment vertical="center"/>
    </xf>
    <xf numFmtId="0" fontId="89" fillId="25" borderId="0" applyNumberFormat="0" applyBorder="0" applyAlignment="0" applyProtection="0">
      <alignment vertical="center"/>
    </xf>
    <xf numFmtId="0" fontId="10" fillId="0" borderId="0">
      <alignment vertical="center"/>
    </xf>
    <xf numFmtId="0" fontId="89" fillId="25" borderId="0" applyNumberFormat="0" applyBorder="0" applyAlignment="0" applyProtection="0">
      <alignment vertical="center"/>
    </xf>
    <xf numFmtId="0" fontId="10" fillId="0" borderId="0">
      <alignment vertical="center"/>
    </xf>
    <xf numFmtId="0" fontId="89" fillId="25" borderId="0" applyNumberFormat="0" applyBorder="0" applyAlignment="0" applyProtection="0">
      <alignment vertical="center"/>
    </xf>
    <xf numFmtId="0" fontId="10" fillId="0" borderId="0">
      <alignment vertical="center"/>
    </xf>
    <xf numFmtId="0" fontId="10" fillId="0" borderId="0">
      <alignment vertical="center"/>
    </xf>
    <xf numFmtId="0" fontId="89" fillId="25" borderId="0" applyNumberFormat="0" applyBorder="0" applyAlignment="0" applyProtection="0">
      <alignment vertical="center"/>
    </xf>
    <xf numFmtId="0" fontId="10" fillId="0" borderId="0">
      <alignment vertical="center"/>
    </xf>
    <xf numFmtId="0" fontId="10" fillId="0" borderId="0">
      <alignment vertical="center"/>
    </xf>
    <xf numFmtId="0" fontId="130" fillId="29" borderId="3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0" borderId="30" applyNumberFormat="0" applyFont="0" applyAlignment="0" applyProtection="0">
      <alignment vertical="center"/>
    </xf>
    <xf numFmtId="0" fontId="0" fillId="0" borderId="0">
      <alignment vertical="center"/>
    </xf>
    <xf numFmtId="0" fontId="10" fillId="0" borderId="0">
      <alignment vertical="center"/>
    </xf>
    <xf numFmtId="0" fontId="0" fillId="10" borderId="3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10" borderId="30" applyNumberFormat="0" applyFont="0" applyAlignment="0" applyProtection="0">
      <alignment vertical="center"/>
    </xf>
    <xf numFmtId="0" fontId="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0" fillId="10" borderId="30" applyNumberFormat="0" applyFont="0" applyAlignment="0" applyProtection="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0" fillId="65" borderId="0" applyNumberFormat="0" applyBorder="0" applyAlignment="0" applyProtection="0">
      <alignment vertical="center"/>
    </xf>
    <xf numFmtId="0" fontId="10" fillId="0" borderId="0">
      <alignment vertical="center"/>
    </xf>
    <xf numFmtId="0" fontId="80" fillId="6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0" fillId="27"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0" fillId="0" borderId="0">
      <alignment vertical="center"/>
    </xf>
    <xf numFmtId="0" fontId="50" fillId="0" borderId="0">
      <alignment vertical="center"/>
    </xf>
    <xf numFmtId="0" fontId="10" fillId="0" borderId="0">
      <alignment vertical="center"/>
    </xf>
    <xf numFmtId="0" fontId="10" fillId="0" borderId="0">
      <alignment vertical="center"/>
    </xf>
    <xf numFmtId="0" fontId="5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0" fillId="0" borderId="0">
      <alignment vertical="center"/>
    </xf>
    <xf numFmtId="0" fontId="5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9" fillId="6" borderId="31"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0" fillId="29" borderId="38" applyNumberFormat="0" applyAlignment="0" applyProtection="0">
      <alignment vertical="center"/>
    </xf>
    <xf numFmtId="0" fontId="10" fillId="0" borderId="0">
      <alignment vertical="center"/>
    </xf>
    <xf numFmtId="0" fontId="10" fillId="0" borderId="0">
      <alignment vertical="center"/>
    </xf>
    <xf numFmtId="0" fontId="109" fillId="6" borderId="31" applyNumberFormat="0" applyAlignment="0" applyProtection="0">
      <alignment vertical="center"/>
    </xf>
    <xf numFmtId="0" fontId="130" fillId="29" borderId="3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3" fillId="28" borderId="33" applyNumberFormat="0" applyAlignment="0" applyProtection="0">
      <alignment vertical="center"/>
    </xf>
    <xf numFmtId="0" fontId="0" fillId="0" borderId="0">
      <alignment vertical="center"/>
    </xf>
    <xf numFmtId="0" fontId="113" fillId="28" borderId="33" applyNumberFormat="0" applyAlignment="0" applyProtection="0">
      <alignment vertical="center"/>
    </xf>
    <xf numFmtId="0" fontId="10" fillId="0" borderId="0">
      <alignment vertical="center"/>
    </xf>
    <xf numFmtId="0" fontId="113" fillId="28" borderId="33" applyNumberFormat="0" applyAlignment="0" applyProtection="0">
      <alignment vertical="center"/>
    </xf>
    <xf numFmtId="0" fontId="10" fillId="0" borderId="0">
      <alignment vertical="center"/>
    </xf>
    <xf numFmtId="0" fontId="113" fillId="28" borderId="33" applyNumberFormat="0" applyAlignment="0" applyProtection="0">
      <alignment vertical="center"/>
    </xf>
    <xf numFmtId="0" fontId="10" fillId="0" borderId="0">
      <alignment vertical="center"/>
    </xf>
    <xf numFmtId="0" fontId="113" fillId="28" borderId="33" applyNumberFormat="0" applyAlignment="0" applyProtection="0">
      <alignment vertical="center"/>
    </xf>
    <xf numFmtId="0" fontId="10" fillId="0" borderId="0">
      <alignment vertical="center"/>
    </xf>
    <xf numFmtId="0" fontId="10" fillId="0" borderId="0">
      <alignment vertical="center"/>
    </xf>
    <xf numFmtId="0" fontId="113" fillId="28" borderId="33" applyNumberFormat="0" applyAlignment="0" applyProtection="0">
      <alignment vertical="center"/>
    </xf>
    <xf numFmtId="0" fontId="90" fillId="25"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9" fillId="6" borderId="31" applyNumberFormat="0" applyAlignment="0" applyProtection="0">
      <alignment vertical="center"/>
    </xf>
    <xf numFmtId="0" fontId="10" fillId="0" borderId="0">
      <alignment vertical="center"/>
    </xf>
    <xf numFmtId="0" fontId="109" fillId="6" borderId="31" applyNumberFormat="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6" fillId="0" borderId="0">
      <alignment vertical="center"/>
    </xf>
    <xf numFmtId="0" fontId="10" fillId="0" borderId="0">
      <alignment vertical="center"/>
    </xf>
    <xf numFmtId="0" fontId="10" fillId="0" borderId="0">
      <alignment vertical="center"/>
    </xf>
    <xf numFmtId="0" fontId="109" fillId="6" borderId="31"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9" fillId="0" borderId="37" applyNumberFormat="0" applyFill="0" applyAlignment="0" applyProtection="0">
      <alignment vertical="center"/>
    </xf>
    <xf numFmtId="0" fontId="0" fillId="0" borderId="0">
      <alignment vertical="center"/>
    </xf>
    <xf numFmtId="0" fontId="0" fillId="0" borderId="0">
      <alignment vertical="center"/>
    </xf>
    <xf numFmtId="0" fontId="129" fillId="0" borderId="3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9" fillId="0" borderId="37" applyNumberFormat="0" applyFill="0" applyAlignment="0" applyProtection="0">
      <alignment vertical="center"/>
    </xf>
    <xf numFmtId="0" fontId="0" fillId="0" borderId="0">
      <alignment vertical="center"/>
    </xf>
    <xf numFmtId="0" fontId="129" fillId="0" borderId="37" applyNumberFormat="0" applyFill="0" applyAlignment="0" applyProtection="0">
      <alignment vertical="center"/>
    </xf>
    <xf numFmtId="0" fontId="0" fillId="0" borderId="0">
      <alignment vertical="center"/>
    </xf>
    <xf numFmtId="0" fontId="0" fillId="0" borderId="0">
      <alignment vertical="center"/>
    </xf>
    <xf numFmtId="0" fontId="129" fillId="0" borderId="37" applyNumberFormat="0" applyFill="0" applyAlignment="0" applyProtection="0">
      <alignment vertical="center"/>
    </xf>
    <xf numFmtId="0" fontId="0" fillId="0" borderId="0">
      <alignment vertical="center"/>
    </xf>
    <xf numFmtId="0" fontId="0" fillId="0" borderId="0">
      <alignment vertical="center"/>
    </xf>
    <xf numFmtId="0" fontId="129" fillId="0" borderId="3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Alignment="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7" fillId="0" borderId="1">
      <alignment horizontal="left" vertical="center"/>
    </xf>
    <xf numFmtId="0" fontId="0" fillId="10" borderId="30" applyNumberFormat="0" applyFont="0" applyAlignment="0" applyProtection="0">
      <alignment vertical="center"/>
    </xf>
    <xf numFmtId="0" fontId="107" fillId="0" borderId="1">
      <alignment horizontal="left" vertical="center"/>
    </xf>
    <xf numFmtId="0" fontId="107" fillId="0" borderId="1">
      <alignment horizontal="left" vertical="center"/>
    </xf>
    <xf numFmtId="0" fontId="0" fillId="10" borderId="30" applyNumberFormat="0" applyFont="0" applyAlignment="0" applyProtection="0">
      <alignment vertical="center"/>
    </xf>
    <xf numFmtId="0" fontId="107" fillId="0" borderId="1">
      <alignment horizontal="left" vertical="center"/>
    </xf>
    <xf numFmtId="0" fontId="107" fillId="0" borderId="1">
      <alignment horizontal="left" vertical="center"/>
    </xf>
    <xf numFmtId="0" fontId="107" fillId="0" borderId="1">
      <alignment horizontal="left" vertical="center"/>
    </xf>
    <xf numFmtId="0" fontId="107"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31" fillId="6" borderId="33" applyNumberFormat="0" applyAlignment="0" applyProtection="0">
      <alignment vertical="center"/>
    </xf>
    <xf numFmtId="0" fontId="10" fillId="0" borderId="0">
      <alignment vertical="center"/>
    </xf>
    <xf numFmtId="1" fontId="16" fillId="0" borderId="18" applyFill="0" applyProtection="0">
      <alignment horizontal="center" vertical="center"/>
    </xf>
    <xf numFmtId="0" fontId="10" fillId="0" borderId="0">
      <alignment vertical="center"/>
    </xf>
    <xf numFmtId="0" fontId="131" fillId="6" borderId="33" applyNumberFormat="0" applyAlignment="0" applyProtection="0">
      <alignment vertical="center"/>
    </xf>
    <xf numFmtId="0" fontId="10" fillId="0" borderId="0">
      <alignment vertical="center"/>
    </xf>
    <xf numFmtId="0" fontId="10" fillId="0" borderId="0">
      <alignment vertical="center"/>
    </xf>
    <xf numFmtId="0" fontId="131" fillId="6" borderId="33" applyNumberFormat="0" applyAlignment="0" applyProtection="0">
      <alignment vertical="center"/>
    </xf>
    <xf numFmtId="0" fontId="10" fillId="0" borderId="0">
      <alignment vertical="center"/>
    </xf>
    <xf numFmtId="0" fontId="50" fillId="0" borderId="0">
      <alignment vertical="center"/>
    </xf>
    <xf numFmtId="0" fontId="131" fillId="6" borderId="33" applyNumberFormat="0" applyAlignment="0" applyProtection="0">
      <alignment vertical="center"/>
    </xf>
    <xf numFmtId="0" fontId="50" fillId="0" borderId="0">
      <alignment vertical="center"/>
    </xf>
    <xf numFmtId="41" fontId="0" fillId="0" borderId="0" applyFont="0" applyFill="0" applyBorder="0" applyAlignment="0" applyProtection="0">
      <alignment vertical="center"/>
    </xf>
    <xf numFmtId="0" fontId="10" fillId="0" borderId="0">
      <alignment vertical="center"/>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89" fillId="25" borderId="0" applyNumberFormat="0" applyBorder="0" applyAlignment="0" applyProtection="0">
      <alignment vertical="center"/>
    </xf>
    <xf numFmtId="0" fontId="89" fillId="25" borderId="0" applyNumberFormat="0" applyBorder="0" applyAlignment="0" applyProtection="0">
      <alignment vertical="center"/>
    </xf>
    <xf numFmtId="0" fontId="89" fillId="25" borderId="0" applyNumberFormat="0" applyBorder="0" applyAlignment="0" applyProtection="0">
      <alignment vertical="center"/>
    </xf>
    <xf numFmtId="0" fontId="89" fillId="25" borderId="0" applyNumberFormat="0" applyBorder="0" applyAlignment="0" applyProtection="0">
      <alignment vertical="center"/>
    </xf>
    <xf numFmtId="0" fontId="89" fillId="25" borderId="0" applyNumberFormat="0" applyBorder="0" applyAlignment="0" applyProtection="0">
      <alignment vertical="center"/>
    </xf>
    <xf numFmtId="0" fontId="89" fillId="25" borderId="0" applyNumberFormat="0" applyBorder="0" applyAlignment="0" applyProtection="0">
      <alignment vertical="center"/>
    </xf>
    <xf numFmtId="0" fontId="89" fillId="25" borderId="0" applyNumberFormat="0" applyBorder="0" applyAlignment="0" applyProtection="0">
      <alignment vertical="center"/>
    </xf>
    <xf numFmtId="0" fontId="89" fillId="25" borderId="0" applyNumberFormat="0" applyBorder="0" applyAlignment="0" applyProtection="0">
      <alignment vertical="center"/>
    </xf>
    <xf numFmtId="0" fontId="90" fillId="18" borderId="0" applyNumberFormat="0" applyBorder="0" applyAlignment="0" applyProtection="0">
      <alignment vertical="center"/>
    </xf>
    <xf numFmtId="0" fontId="90" fillId="18" borderId="0" applyNumberFormat="0" applyBorder="0" applyAlignment="0" applyProtection="0">
      <alignment vertical="center"/>
    </xf>
    <xf numFmtId="0" fontId="90" fillId="18" borderId="0" applyNumberFormat="0" applyBorder="0" applyAlignment="0" applyProtection="0">
      <alignment vertical="center"/>
    </xf>
    <xf numFmtId="0" fontId="90"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123" fillId="0" borderId="0" applyNumberFormat="0" applyFill="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123" fillId="0" borderId="0" applyNumberFormat="0" applyFill="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90" fillId="25" borderId="0" applyNumberFormat="0" applyBorder="0" applyAlignment="0" applyProtection="0">
      <alignment vertical="center"/>
    </xf>
    <xf numFmtId="0" fontId="90" fillId="25" borderId="0" applyNumberFormat="0" applyBorder="0" applyAlignment="0" applyProtection="0">
      <alignment vertical="center"/>
    </xf>
    <xf numFmtId="0" fontId="90" fillId="25" borderId="0" applyNumberFormat="0" applyBorder="0" applyAlignment="0" applyProtection="0">
      <alignment vertical="center"/>
    </xf>
    <xf numFmtId="0" fontId="90" fillId="25" borderId="0" applyNumberFormat="0" applyBorder="0" applyAlignment="0" applyProtection="0">
      <alignment vertical="center"/>
    </xf>
    <xf numFmtId="0" fontId="16" fillId="0" borderId="27" applyNumberFormat="0" applyFill="0" applyProtection="0">
      <alignment horizontal="left" vertical="center"/>
    </xf>
    <xf numFmtId="0" fontId="90" fillId="25" borderId="0" applyNumberFormat="0" applyBorder="0" applyAlignment="0" applyProtection="0">
      <alignment vertical="center"/>
    </xf>
    <xf numFmtId="0" fontId="90" fillId="25" borderId="0" applyNumberFormat="0" applyBorder="0" applyAlignment="0" applyProtection="0">
      <alignment vertical="center"/>
    </xf>
    <xf numFmtId="0" fontId="90" fillId="25" borderId="0" applyNumberFormat="0" applyBorder="0" applyAlignment="0" applyProtection="0">
      <alignment vertical="center"/>
    </xf>
    <xf numFmtId="0" fontId="90" fillId="25"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135" fillId="0" borderId="0" applyNumberFormat="0" applyFill="0" applyBorder="0" applyAlignment="0" applyProtection="0">
      <alignment vertical="center"/>
    </xf>
    <xf numFmtId="0" fontId="53" fillId="0" borderId="2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2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135" fillId="0" borderId="0" applyNumberFormat="0" applyFill="0" applyBorder="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135" fillId="0" borderId="0" applyNumberFormat="0" applyFill="0" applyBorder="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4" fontId="0" fillId="0" borderId="0" applyFont="0" applyFill="0" applyBorder="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1" fillId="6" borderId="33"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30" fillId="29" borderId="38" applyNumberFormat="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83" fillId="0" borderId="18" applyNumberFormat="0" applyFill="0" applyProtection="0">
      <alignment horizontal="left" vertical="center"/>
    </xf>
    <xf numFmtId="0" fontId="83" fillId="0" borderId="18" applyNumberFormat="0" applyFill="0" applyProtection="0">
      <alignment horizontal="left" vertical="center"/>
    </xf>
    <xf numFmtId="0" fontId="83" fillId="0" borderId="18" applyNumberFormat="0" applyFill="0" applyProtection="0">
      <alignment horizontal="left" vertical="center"/>
    </xf>
    <xf numFmtId="0" fontId="83" fillId="0" borderId="18" applyNumberFormat="0" applyFill="0" applyProtection="0">
      <alignment horizontal="left" vertical="center"/>
    </xf>
    <xf numFmtId="0" fontId="83" fillId="0" borderId="18" applyNumberFormat="0" applyFill="0" applyProtection="0">
      <alignment horizontal="left" vertical="center"/>
    </xf>
    <xf numFmtId="0" fontId="83" fillId="0" borderId="18" applyNumberFormat="0" applyFill="0" applyProtection="0">
      <alignment horizontal="left" vertical="center"/>
    </xf>
    <xf numFmtId="0" fontId="83" fillId="0" borderId="18" applyNumberFormat="0" applyFill="0" applyProtection="0">
      <alignment horizontal="left" vertical="center"/>
    </xf>
    <xf numFmtId="0" fontId="83" fillId="0" borderId="18" applyNumberFormat="0" applyFill="0" applyProtection="0">
      <alignment horizontal="lef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10" fillId="0" borderId="0">
      <alignment vertical="center"/>
    </xf>
    <xf numFmtId="0" fontId="113" fillId="28" borderId="33" applyNumberFormat="0" applyAlignment="0" applyProtection="0">
      <alignment vertical="center"/>
    </xf>
    <xf numFmtId="20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4" fontId="0" fillId="0" borderId="0" applyFont="0" applyFill="0" applyBorder="0" applyAlignment="0" applyProtection="0">
      <alignment vertical="center"/>
    </xf>
    <xf numFmtId="43" fontId="0" fillId="0" borderId="0" applyFont="0" applyFill="0" applyBorder="0" applyAlignment="0" applyProtection="0">
      <alignment vertical="center"/>
    </xf>
    <xf numFmtId="194"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2" borderId="0" applyNumberFormat="0" applyBorder="0" applyAlignment="0" applyProtection="0">
      <alignment vertical="center"/>
    </xf>
    <xf numFmtId="0" fontId="116" fillId="67" borderId="0" applyNumberFormat="0" applyBorder="0" applyAlignment="0" applyProtection="0">
      <alignment vertical="center"/>
    </xf>
    <xf numFmtId="0" fontId="116" fillId="67" borderId="0" applyNumberFormat="0" applyBorder="0" applyAlignment="0" applyProtection="0">
      <alignment vertical="center"/>
    </xf>
    <xf numFmtId="0" fontId="80" fillId="27" borderId="0" applyNumberFormat="0" applyBorder="0" applyAlignment="0" applyProtection="0">
      <alignment vertical="center"/>
    </xf>
    <xf numFmtId="0" fontId="80" fillId="27" borderId="0" applyNumberFormat="0" applyBorder="0" applyAlignment="0" applyProtection="0">
      <alignment vertical="center"/>
    </xf>
    <xf numFmtId="0" fontId="80" fillId="27"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9" borderId="0" applyNumberFormat="0" applyBorder="0" applyAlignment="0" applyProtection="0">
      <alignment vertical="center"/>
    </xf>
    <xf numFmtId="0" fontId="80" fillId="19" borderId="0" applyNumberFormat="0" applyBorder="0" applyAlignment="0" applyProtection="0">
      <alignment vertical="center"/>
    </xf>
    <xf numFmtId="0" fontId="80" fillId="14" borderId="0" applyNumberFormat="0" applyBorder="0" applyAlignment="0" applyProtection="0">
      <alignment vertical="center"/>
    </xf>
    <xf numFmtId="0" fontId="80" fillId="60" borderId="0" applyNumberFormat="0" applyBorder="0" applyAlignment="0" applyProtection="0">
      <alignment vertical="center"/>
    </xf>
    <xf numFmtId="0" fontId="80" fillId="60" borderId="0" applyNumberFormat="0" applyBorder="0" applyAlignment="0" applyProtection="0">
      <alignment vertical="center"/>
    </xf>
    <xf numFmtId="0" fontId="80" fillId="60" borderId="0" applyNumberFormat="0" applyBorder="0" applyAlignment="0" applyProtection="0">
      <alignment vertical="center"/>
    </xf>
    <xf numFmtId="0" fontId="80" fillId="60" borderId="0" applyNumberFormat="0" applyBorder="0" applyAlignment="0" applyProtection="0">
      <alignment vertical="center"/>
    </xf>
    <xf numFmtId="0" fontId="80" fillId="69" borderId="0" applyNumberFormat="0" applyBorder="0" applyAlignment="0" applyProtection="0">
      <alignment vertical="center"/>
    </xf>
    <xf numFmtId="0" fontId="80" fillId="69" borderId="0" applyNumberFormat="0" applyBorder="0" applyAlignment="0" applyProtection="0">
      <alignment vertical="center"/>
    </xf>
    <xf numFmtId="0" fontId="80" fillId="69" borderId="0" applyNumberFormat="0" applyBorder="0" applyAlignment="0" applyProtection="0">
      <alignment vertical="center"/>
    </xf>
    <xf numFmtId="0" fontId="80" fillId="69"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0" borderId="0" applyNumberFormat="0" applyBorder="0" applyAlignment="0" applyProtection="0">
      <alignment vertical="center"/>
    </xf>
    <xf numFmtId="0" fontId="80" fillId="70" borderId="0" applyNumberFormat="0" applyBorder="0" applyAlignment="0" applyProtection="0">
      <alignment vertical="center"/>
    </xf>
    <xf numFmtId="181" fontId="16" fillId="0" borderId="18" applyFill="0" applyProtection="0">
      <alignment horizontal="right" vertical="center"/>
    </xf>
    <xf numFmtId="181" fontId="16" fillId="0" borderId="18" applyFill="0" applyProtection="0">
      <alignment horizontal="right" vertical="center"/>
    </xf>
    <xf numFmtId="181" fontId="16" fillId="0" borderId="18" applyFill="0" applyProtection="0">
      <alignment horizontal="right" vertical="center"/>
    </xf>
    <xf numFmtId="181" fontId="16" fillId="0" borderId="18" applyFill="0" applyProtection="0">
      <alignment horizontal="right" vertical="center"/>
    </xf>
    <xf numFmtId="181" fontId="16" fillId="0" borderId="18" applyFill="0" applyProtection="0">
      <alignment horizontal="right" vertical="center"/>
    </xf>
    <xf numFmtId="181" fontId="16" fillId="0" borderId="18" applyFill="0" applyProtection="0">
      <alignment horizontal="right" vertical="center"/>
    </xf>
    <xf numFmtId="181" fontId="16" fillId="0" borderId="18" applyFill="0" applyProtection="0">
      <alignment horizontal="right" vertical="center"/>
    </xf>
    <xf numFmtId="0" fontId="16" fillId="0" borderId="27" applyNumberFormat="0" applyFill="0" applyProtection="0">
      <alignment horizontal="left" vertical="center"/>
    </xf>
    <xf numFmtId="0" fontId="16" fillId="0" borderId="27" applyNumberFormat="0" applyFill="0" applyProtection="0">
      <alignment horizontal="left" vertical="center"/>
    </xf>
    <xf numFmtId="0" fontId="16" fillId="0" borderId="27" applyNumberFormat="0" applyFill="0" applyProtection="0">
      <alignment horizontal="left" vertical="center"/>
    </xf>
    <xf numFmtId="0" fontId="16" fillId="0" borderId="27" applyNumberFormat="0" applyFill="0" applyProtection="0">
      <alignment horizontal="left" vertical="center"/>
    </xf>
    <xf numFmtId="0" fontId="16" fillId="0" borderId="27" applyNumberFormat="0" applyFill="0" applyProtection="0">
      <alignment horizontal="left" vertical="center"/>
    </xf>
    <xf numFmtId="0" fontId="16" fillId="0" borderId="27" applyNumberFormat="0" applyFill="0" applyProtection="0">
      <alignment horizontal="lef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8" fillId="44" borderId="0" applyNumberFormat="0" applyBorder="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09" fillId="6" borderId="31"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0" fontId="113" fillId="28" borderId="33" applyNumberFormat="0" applyAlignment="0" applyProtection="0">
      <alignment vertical="center"/>
    </xf>
    <xf numFmtId="1" fontId="16" fillId="0" borderId="18" applyFill="0" applyProtection="0">
      <alignment horizontal="center" vertical="center"/>
    </xf>
    <xf numFmtId="1" fontId="16" fillId="0" borderId="18" applyFill="0" applyProtection="0">
      <alignment horizontal="center" vertical="center"/>
    </xf>
    <xf numFmtId="1" fontId="16" fillId="0" borderId="18" applyFill="0" applyProtection="0">
      <alignment horizontal="center" vertical="center"/>
    </xf>
    <xf numFmtId="1" fontId="16" fillId="0" borderId="18" applyFill="0" applyProtection="0">
      <alignment horizontal="center" vertical="center"/>
    </xf>
    <xf numFmtId="1" fontId="16" fillId="0" borderId="18" applyFill="0" applyProtection="0">
      <alignment horizontal="center" vertical="center"/>
    </xf>
    <xf numFmtId="0" fontId="136" fillId="0" borderId="0">
      <alignment vertical="center"/>
    </xf>
    <xf numFmtId="0" fontId="92"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0" fillId="10" borderId="30" applyNumberFormat="0" applyFont="0" applyAlignment="0" applyProtection="0">
      <alignment vertical="center"/>
    </xf>
    <xf numFmtId="0" fontId="10" fillId="0" borderId="0"/>
    <xf numFmtId="0" fontId="71" fillId="0" borderId="0">
      <alignment vertical="center"/>
    </xf>
  </cellStyleXfs>
  <cellXfs count="655">
    <xf numFmtId="0" fontId="0" fillId="0" borderId="0" xfId="0" applyAlignment="1"/>
    <xf numFmtId="43" fontId="1" fillId="0" borderId="0" xfId="798" applyNumberFormat="1" applyFont="1" applyFill="1">
      <alignment vertical="center"/>
    </xf>
    <xf numFmtId="43" fontId="0" fillId="0" borderId="0" xfId="798" applyNumberFormat="1" applyFill="1" applyBorder="1">
      <alignment vertical="center"/>
    </xf>
    <xf numFmtId="43" fontId="0" fillId="0" borderId="0" xfId="798" applyNumberFormat="1" applyFill="1">
      <alignment vertical="center"/>
    </xf>
    <xf numFmtId="43" fontId="2" fillId="0" borderId="0" xfId="798" applyNumberFormat="1" applyFont="1" applyFill="1" applyAlignment="1">
      <alignment horizontal="center" vertical="center"/>
    </xf>
    <xf numFmtId="43" fontId="3" fillId="0" borderId="0" xfId="798" applyNumberFormat="1" applyFont="1" applyFill="1" applyBorder="1">
      <alignment vertical="center"/>
    </xf>
    <xf numFmtId="43" fontId="3" fillId="0" borderId="0" xfId="798" applyNumberFormat="1" applyFont="1" applyFill="1" applyBorder="1" applyAlignment="1">
      <alignment horizontal="right" vertical="center"/>
    </xf>
    <xf numFmtId="43" fontId="4" fillId="0" borderId="1" xfId="798" applyNumberFormat="1" applyFont="1" applyFill="1" applyBorder="1" applyAlignment="1">
      <alignment horizontal="center" vertical="center"/>
    </xf>
    <xf numFmtId="43" fontId="5" fillId="0" borderId="1" xfId="798" applyNumberFormat="1" applyFont="1" applyFill="1" applyBorder="1" applyAlignment="1">
      <alignment horizontal="center" vertical="center"/>
    </xf>
    <xf numFmtId="0" fontId="4" fillId="0" borderId="1" xfId="798" applyFont="1" applyFill="1" applyBorder="1" applyAlignment="1">
      <alignment horizontal="center" vertical="center"/>
    </xf>
    <xf numFmtId="43" fontId="6" fillId="0" borderId="1" xfId="1013" applyNumberFormat="1" applyFont="1" applyFill="1" applyBorder="1" applyAlignment="1">
      <alignment horizontal="center" vertical="center" wrapText="1"/>
    </xf>
    <xf numFmtId="43" fontId="3" fillId="0" borderId="1" xfId="798" applyNumberFormat="1" applyFont="1" applyFill="1" applyBorder="1" applyAlignment="1">
      <alignment vertical="center"/>
    </xf>
    <xf numFmtId="43" fontId="3" fillId="0" borderId="1" xfId="621" applyNumberFormat="1" applyFont="1" applyFill="1" applyBorder="1" applyAlignment="1">
      <alignment vertical="center" wrapText="1"/>
    </xf>
    <xf numFmtId="43" fontId="3" fillId="0" borderId="1" xfId="462" applyNumberFormat="1" applyFont="1" applyFill="1" applyBorder="1" applyAlignment="1">
      <alignment vertical="center" wrapText="1"/>
    </xf>
    <xf numFmtId="10" fontId="6" fillId="0" borderId="1" xfId="746" applyNumberFormat="1" applyFont="1" applyFill="1" applyBorder="1" applyAlignment="1">
      <alignment horizontal="right" vertical="center" wrapText="1"/>
    </xf>
    <xf numFmtId="43" fontId="0" fillId="0" borderId="0" xfId="32" applyNumberFormat="1" applyFont="1" applyFill="1">
      <alignment vertical="center"/>
    </xf>
    <xf numFmtId="43" fontId="3" fillId="0" borderId="1" xfId="798" applyNumberFormat="1" applyFont="1" applyFill="1" applyBorder="1" applyAlignment="1">
      <alignment horizontal="left" vertical="center" indent="1"/>
    </xf>
    <xf numFmtId="43" fontId="3" fillId="0" borderId="1" xfId="798" applyNumberFormat="1" applyFont="1" applyFill="1" applyBorder="1" applyAlignment="1">
      <alignment vertical="center" wrapText="1"/>
    </xf>
    <xf numFmtId="10" fontId="4" fillId="0" borderId="1" xfId="502" applyNumberFormat="1" applyFont="1" applyFill="1" applyBorder="1" applyAlignment="1">
      <alignment vertical="center" wrapText="1"/>
    </xf>
    <xf numFmtId="43" fontId="7" fillId="0" borderId="0" xfId="798" applyNumberFormat="1" applyFont="1" applyFill="1" applyAlignment="1">
      <alignment horizontal="left" vertical="center" wrapText="1"/>
    </xf>
    <xf numFmtId="43" fontId="7" fillId="0" borderId="0" xfId="798" applyNumberFormat="1" applyFont="1" applyFill="1" applyAlignment="1">
      <alignment horizontal="left" vertical="center"/>
    </xf>
    <xf numFmtId="43" fontId="0" fillId="0" borderId="0" xfId="772" applyNumberFormat="1" applyFill="1" applyAlignment="1">
      <alignment vertical="center" wrapText="1"/>
    </xf>
    <xf numFmtId="43" fontId="0" fillId="0" borderId="0" xfId="772" applyNumberFormat="1" applyFill="1" applyAlignment="1">
      <alignment horizontal="center" vertical="center" wrapText="1"/>
    </xf>
    <xf numFmtId="43" fontId="2" fillId="0" borderId="0" xfId="772" applyNumberFormat="1" applyFont="1" applyFill="1" applyAlignment="1">
      <alignment horizontal="center" vertical="center" wrapText="1"/>
    </xf>
    <xf numFmtId="43" fontId="3" fillId="0" borderId="0" xfId="772" applyNumberFormat="1" applyFont="1" applyFill="1" applyAlignment="1">
      <alignment horizontal="left" vertical="center" wrapText="1"/>
    </xf>
    <xf numFmtId="43" fontId="3" fillId="0" borderId="0" xfId="772" applyNumberFormat="1" applyFont="1" applyFill="1" applyAlignment="1">
      <alignment horizontal="center" vertical="center" wrapText="1"/>
    </xf>
    <xf numFmtId="43" fontId="3" fillId="0" borderId="0" xfId="772" applyNumberFormat="1" applyFont="1" applyFill="1" applyAlignment="1">
      <alignment vertical="center" wrapText="1"/>
    </xf>
    <xf numFmtId="43" fontId="3" fillId="0" borderId="0" xfId="772" applyNumberFormat="1" applyFont="1" applyFill="1" applyAlignment="1">
      <alignment horizontal="right" vertical="center" wrapText="1"/>
    </xf>
    <xf numFmtId="43" fontId="4" fillId="0" borderId="1" xfId="772" applyNumberFormat="1" applyFont="1" applyFill="1" applyBorder="1" applyAlignment="1">
      <alignment horizontal="center" vertical="center" wrapText="1"/>
    </xf>
    <xf numFmtId="43" fontId="4" fillId="0" borderId="1" xfId="798" applyNumberFormat="1" applyFont="1" applyFill="1" applyBorder="1" applyAlignment="1">
      <alignment horizontal="center" vertical="center" wrapText="1"/>
    </xf>
    <xf numFmtId="43" fontId="4" fillId="0" borderId="1" xfId="772" applyNumberFormat="1" applyFont="1" applyFill="1" applyBorder="1" applyAlignment="1">
      <alignment horizontal="left" vertical="center"/>
    </xf>
    <xf numFmtId="43" fontId="4" fillId="0" borderId="1" xfId="23" applyNumberFormat="1" applyFont="1" applyFill="1" applyBorder="1" applyAlignment="1">
      <alignment horizontal="right" vertical="center" wrapText="1"/>
    </xf>
    <xf numFmtId="43" fontId="4" fillId="0" borderId="1" xfId="628" applyNumberFormat="1" applyFont="1" applyFill="1" applyBorder="1" applyAlignment="1">
      <alignment horizontal="right" vertical="center" wrapText="1"/>
    </xf>
    <xf numFmtId="43" fontId="4" fillId="0" borderId="1" xfId="772" applyNumberFormat="1" applyFont="1" applyFill="1" applyBorder="1" applyAlignment="1">
      <alignment horizontal="left" vertical="center" wrapText="1"/>
    </xf>
    <xf numFmtId="43" fontId="3" fillId="0" borderId="1" xfId="772" applyNumberFormat="1" applyFont="1" applyFill="1" applyBorder="1" applyAlignment="1">
      <alignment horizontal="left" vertical="center"/>
    </xf>
    <xf numFmtId="43" fontId="3" fillId="0" borderId="1" xfId="23" applyNumberFormat="1" applyFont="1" applyFill="1" applyBorder="1" applyAlignment="1">
      <alignment horizontal="right" vertical="center" wrapText="1"/>
    </xf>
    <xf numFmtId="43" fontId="3" fillId="0" borderId="1" xfId="628" applyNumberFormat="1" applyFont="1" applyFill="1" applyBorder="1" applyAlignment="1">
      <alignment horizontal="right" vertical="center" wrapText="1"/>
    </xf>
    <xf numFmtId="43" fontId="3" fillId="0" borderId="1" xfId="772" applyNumberFormat="1" applyFont="1" applyFill="1" applyBorder="1" applyAlignment="1">
      <alignment horizontal="left" vertical="center" wrapText="1"/>
    </xf>
    <xf numFmtId="43" fontId="4" fillId="0" borderId="1" xfId="772" applyNumberFormat="1" applyFont="1" applyFill="1" applyBorder="1" applyAlignment="1">
      <alignment horizontal="center" vertical="center"/>
    </xf>
    <xf numFmtId="0" fontId="0" fillId="0" borderId="0" xfId="798" applyFill="1" applyBorder="1">
      <alignment vertical="center"/>
    </xf>
    <xf numFmtId="0" fontId="0" fillId="0" borderId="0" xfId="798" applyFill="1">
      <alignment vertical="center"/>
    </xf>
    <xf numFmtId="0" fontId="2" fillId="0" borderId="0" xfId="798" applyFont="1" applyFill="1" applyAlignment="1">
      <alignment horizontal="center" vertical="center"/>
    </xf>
    <xf numFmtId="0" fontId="8" fillId="0" borderId="0" xfId="1013" applyFont="1" applyFill="1">
      <alignment vertical="center"/>
    </xf>
    <xf numFmtId="0" fontId="3" fillId="0" borderId="0" xfId="798" applyFont="1" applyFill="1" applyBorder="1">
      <alignment vertical="center"/>
    </xf>
    <xf numFmtId="0" fontId="3" fillId="0" borderId="0" xfId="798" applyFont="1" applyFill="1" applyBorder="1" applyAlignment="1">
      <alignment horizontal="right" vertical="center"/>
    </xf>
    <xf numFmtId="0" fontId="5" fillId="0" borderId="1" xfId="798" applyFont="1" applyFill="1" applyBorder="1" applyAlignment="1">
      <alignment horizontal="center" vertical="center"/>
    </xf>
    <xf numFmtId="178" fontId="6" fillId="0" borderId="1" xfId="1013" applyNumberFormat="1" applyFont="1" applyFill="1" applyBorder="1" applyAlignment="1">
      <alignment horizontal="center" vertical="center" wrapText="1"/>
    </xf>
    <xf numFmtId="202" fontId="3" fillId="2" borderId="1" xfId="798" applyNumberFormat="1" applyFont="1" applyFill="1" applyBorder="1" applyAlignment="1">
      <alignment vertical="center" wrapText="1"/>
    </xf>
    <xf numFmtId="202" fontId="9" fillId="2" borderId="2" xfId="0" applyNumberFormat="1" applyFont="1" applyFill="1" applyBorder="1" applyAlignment="1">
      <alignment horizontal="right" vertical="center" wrapText="1"/>
    </xf>
    <xf numFmtId="43" fontId="9" fillId="2" borderId="2" xfId="0" applyNumberFormat="1" applyFont="1" applyFill="1" applyBorder="1" applyAlignment="1">
      <alignment horizontal="right" vertical="center" wrapText="1"/>
    </xf>
    <xf numFmtId="10" fontId="6" fillId="2" borderId="1" xfId="746" applyNumberFormat="1" applyFont="1" applyFill="1" applyBorder="1" applyAlignment="1">
      <alignment horizontal="right" vertical="center" wrapText="1"/>
    </xf>
    <xf numFmtId="202" fontId="3" fillId="2" borderId="1" xfId="621" applyNumberFormat="1" applyFont="1" applyFill="1" applyBorder="1" applyAlignment="1">
      <alignment vertical="center" wrapText="1"/>
    </xf>
    <xf numFmtId="43" fontId="3" fillId="2" borderId="1" xfId="621" applyNumberFormat="1" applyFont="1" applyFill="1" applyBorder="1" applyAlignment="1">
      <alignment vertical="center" wrapText="1"/>
    </xf>
    <xf numFmtId="202" fontId="3" fillId="2" borderId="1" xfId="798" applyNumberFormat="1" applyFont="1" applyFill="1" applyBorder="1" applyAlignment="1">
      <alignment horizontal="left" vertical="center" indent="1"/>
    </xf>
    <xf numFmtId="202" fontId="3" fillId="2" borderId="1" xfId="462" applyNumberFormat="1" applyFont="1" applyFill="1" applyBorder="1" applyAlignment="1">
      <alignment vertical="center" wrapText="1"/>
    </xf>
    <xf numFmtId="202" fontId="4" fillId="2" borderId="1" xfId="798" applyNumberFormat="1" applyFont="1" applyFill="1" applyBorder="1" applyAlignment="1">
      <alignment horizontal="center" vertical="center" wrapText="1"/>
    </xf>
    <xf numFmtId="10" fontId="4" fillId="2" borderId="1" xfId="502" applyNumberFormat="1" applyFont="1" applyFill="1" applyBorder="1" applyAlignment="1">
      <alignment vertical="center" wrapText="1"/>
    </xf>
    <xf numFmtId="202" fontId="3" fillId="2" borderId="1" xfId="798" applyNumberFormat="1" applyFont="1" applyFill="1" applyBorder="1" applyAlignment="1">
      <alignment vertical="center"/>
    </xf>
    <xf numFmtId="0" fontId="7" fillId="0" borderId="0" xfId="798" applyFont="1" applyFill="1" applyAlignment="1">
      <alignment horizontal="left" vertical="center" wrapText="1"/>
    </xf>
    <xf numFmtId="188" fontId="0" fillId="0" borderId="0" xfId="798" applyNumberFormat="1" applyFill="1">
      <alignment vertical="center"/>
    </xf>
    <xf numFmtId="0" fontId="10" fillId="0" borderId="0" xfId="783" applyFill="1" applyAlignment="1"/>
    <xf numFmtId="0" fontId="10" fillId="0" borderId="0" xfId="783" applyAlignment="1"/>
    <xf numFmtId="0" fontId="11" fillId="0" borderId="0" xfId="783" applyNumberFormat="1" applyFont="1" applyFill="1" applyAlignment="1" applyProtection="1">
      <alignment horizontal="center" vertical="center" wrapText="1"/>
    </xf>
    <xf numFmtId="0" fontId="3" fillId="0" borderId="0" xfId="801" applyFont="1" applyAlignment="1" applyProtection="1">
      <alignment horizontal="left" vertical="center"/>
    </xf>
    <xf numFmtId="0" fontId="12" fillId="0" borderId="0" xfId="801" applyFont="1" applyAlignment="1"/>
    <xf numFmtId="183" fontId="8" fillId="0" borderId="0" xfId="801" applyNumberFormat="1" applyFont="1" applyAlignment="1"/>
    <xf numFmtId="176" fontId="12" fillId="0" borderId="0" xfId="801" applyNumberFormat="1" applyFont="1" applyFill="1" applyBorder="1" applyAlignment="1" applyProtection="1">
      <alignment horizontal="right" vertical="center"/>
    </xf>
    <xf numFmtId="2" fontId="6" fillId="0" borderId="1" xfId="801" applyNumberFormat="1" applyFont="1" applyFill="1" applyBorder="1" applyAlignment="1" applyProtection="1">
      <alignment horizontal="center" vertical="center" wrapText="1"/>
    </xf>
    <xf numFmtId="178" fontId="6" fillId="0" borderId="1" xfId="1013" applyNumberFormat="1" applyFont="1" applyBorder="1" applyAlignment="1">
      <alignment horizontal="center" vertical="center" wrapText="1"/>
    </xf>
    <xf numFmtId="0" fontId="10" fillId="0" borderId="0" xfId="783" applyAlignment="1">
      <alignment horizontal="center" vertical="center"/>
    </xf>
    <xf numFmtId="49" fontId="6" fillId="0" borderId="1" xfId="801" applyNumberFormat="1" applyFont="1" applyFill="1" applyBorder="1" applyAlignment="1" applyProtection="1">
      <alignment horizontal="left" vertical="center" wrapText="1"/>
    </xf>
    <xf numFmtId="190" fontId="6" fillId="0" borderId="1" xfId="782" applyNumberFormat="1" applyFont="1" applyFill="1" applyBorder="1" applyAlignment="1">
      <alignment horizontal="right" vertical="center" wrapText="1"/>
    </xf>
    <xf numFmtId="190" fontId="6" fillId="0" borderId="1" xfId="23" applyNumberFormat="1" applyFont="1" applyFill="1" applyBorder="1" applyAlignment="1" applyProtection="1">
      <alignment horizontal="right" vertical="center" wrapText="1"/>
    </xf>
    <xf numFmtId="204" fontId="6" fillId="0" borderId="1" xfId="32" applyNumberFormat="1" applyFont="1" applyFill="1" applyBorder="1" applyAlignment="1">
      <alignment horizontal="right" vertical="center" wrapText="1"/>
    </xf>
    <xf numFmtId="0" fontId="13" fillId="0" borderId="0" xfId="1012" applyFont="1" applyAlignment="1">
      <alignment horizontal="center" vertical="center"/>
    </xf>
    <xf numFmtId="49" fontId="8" fillId="0" borderId="1" xfId="801" applyNumberFormat="1" applyFont="1" applyFill="1" applyBorder="1" applyAlignment="1" applyProtection="1">
      <alignment horizontal="left" vertical="center" wrapText="1"/>
    </xf>
    <xf numFmtId="190" fontId="3" fillId="0" borderId="1" xfId="959" applyNumberFormat="1" applyFont="1" applyFill="1" applyBorder="1" applyAlignment="1">
      <alignment horizontal="right" vertical="center" wrapText="1"/>
    </xf>
    <xf numFmtId="190" fontId="8" fillId="0" borderId="1" xfId="23" applyNumberFormat="1" applyFont="1" applyFill="1" applyBorder="1" applyAlignment="1" applyProtection="1">
      <alignment horizontal="right" vertical="center" wrapText="1"/>
    </xf>
    <xf numFmtId="204" fontId="8" fillId="0" borderId="1" xfId="834" applyNumberFormat="1" applyFont="1" applyFill="1" applyBorder="1" applyAlignment="1">
      <alignment horizontal="right" vertical="center" wrapText="1"/>
    </xf>
    <xf numFmtId="190" fontId="4" fillId="0" borderId="1" xfId="959" applyNumberFormat="1" applyFont="1" applyFill="1" applyBorder="1" applyAlignment="1">
      <alignment horizontal="right" vertical="center" wrapText="1"/>
    </xf>
    <xf numFmtId="204" fontId="6" fillId="0" borderId="1" xfId="834" applyNumberFormat="1" applyFont="1" applyFill="1" applyBorder="1" applyAlignment="1">
      <alignment horizontal="right" vertical="center" wrapText="1"/>
    </xf>
    <xf numFmtId="190" fontId="8" fillId="0" borderId="1" xfId="782" applyNumberFormat="1" applyFont="1" applyFill="1" applyBorder="1" applyAlignment="1">
      <alignment horizontal="right" vertical="center" wrapText="1"/>
    </xf>
    <xf numFmtId="190" fontId="6" fillId="0" borderId="1" xfId="0" applyNumberFormat="1" applyFont="1" applyFill="1" applyBorder="1" applyAlignment="1">
      <alignment horizontal="right" vertical="center" wrapText="1"/>
    </xf>
    <xf numFmtId="190" fontId="6" fillId="0" borderId="1" xfId="23" applyNumberFormat="1" applyFont="1" applyFill="1" applyBorder="1" applyAlignment="1">
      <alignment horizontal="right" vertical="center" wrapText="1"/>
    </xf>
    <xf numFmtId="49" fontId="6" fillId="0" borderId="1" xfId="801" applyNumberFormat="1" applyFont="1" applyFill="1" applyBorder="1" applyAlignment="1" applyProtection="1">
      <alignment horizontal="center" vertical="center" wrapText="1"/>
    </xf>
    <xf numFmtId="190" fontId="10" fillId="0" borderId="0" xfId="783" applyNumberFormat="1" applyAlignment="1"/>
    <xf numFmtId="0" fontId="3" fillId="0" borderId="0" xfId="560" applyFont="1" applyAlignment="1" applyProtection="1">
      <alignment horizontal="left" vertical="center"/>
    </xf>
    <xf numFmtId="0" fontId="12" fillId="0" borderId="0" xfId="560" applyFont="1" applyAlignment="1"/>
    <xf numFmtId="183" fontId="12" fillId="0" borderId="0" xfId="560" applyNumberFormat="1" applyFont="1" applyAlignment="1"/>
    <xf numFmtId="176" fontId="14" fillId="0" borderId="0" xfId="560" applyNumberFormat="1" applyFont="1" applyFill="1" applyBorder="1" applyAlignment="1" applyProtection="1">
      <alignment horizontal="right" vertical="center"/>
    </xf>
    <xf numFmtId="2" fontId="6" fillId="0" borderId="1" xfId="800" applyNumberFormat="1" applyFont="1" applyFill="1" applyBorder="1" applyAlignment="1" applyProtection="1">
      <alignment horizontal="center" vertical="center" wrapText="1"/>
    </xf>
    <xf numFmtId="49" fontId="6" fillId="0" borderId="1" xfId="802" applyNumberFormat="1" applyFont="1" applyFill="1" applyBorder="1" applyAlignment="1" applyProtection="1">
      <alignment horizontal="left" vertical="center"/>
    </xf>
    <xf numFmtId="49" fontId="8" fillId="0" borderId="1" xfId="802" applyNumberFormat="1" applyFont="1" applyFill="1" applyBorder="1" applyAlignment="1" applyProtection="1">
      <alignment horizontal="left" vertical="center"/>
    </xf>
    <xf numFmtId="190" fontId="8" fillId="0" borderId="1" xfId="23" applyNumberFormat="1" applyFont="1" applyFill="1" applyBorder="1" applyAlignment="1">
      <alignment horizontal="right" vertical="center" wrapText="1"/>
    </xf>
    <xf numFmtId="204" fontId="8" fillId="0" borderId="1" xfId="801" applyNumberFormat="1" applyFont="1" applyFill="1" applyBorder="1" applyAlignment="1" applyProtection="1">
      <alignment horizontal="right" vertical="center" wrapText="1"/>
    </xf>
    <xf numFmtId="204" fontId="6" fillId="0" borderId="1" xfId="801" applyNumberFormat="1" applyFont="1" applyFill="1" applyBorder="1" applyAlignment="1" applyProtection="1">
      <alignment horizontal="right" vertical="center" wrapText="1"/>
    </xf>
    <xf numFmtId="190" fontId="14" fillId="0" borderId="1" xfId="23" applyNumberFormat="1" applyFont="1" applyFill="1" applyBorder="1" applyAlignment="1" applyProtection="1">
      <alignment vertical="center" wrapText="1"/>
    </xf>
    <xf numFmtId="190" fontId="8" fillId="3" borderId="1" xfId="23" applyNumberFormat="1" applyFont="1" applyFill="1" applyBorder="1" applyAlignment="1" applyProtection="1">
      <alignment horizontal="right" vertical="center" wrapText="1"/>
    </xf>
    <xf numFmtId="49" fontId="6" fillId="0" borderId="1" xfId="762" applyNumberFormat="1" applyFont="1" applyFill="1" applyBorder="1" applyAlignment="1" applyProtection="1">
      <alignment horizontal="distributed" vertical="center"/>
    </xf>
    <xf numFmtId="49" fontId="6" fillId="0" borderId="1" xfId="762" applyNumberFormat="1" applyFont="1" applyFill="1" applyBorder="1" applyAlignment="1" applyProtection="1">
      <alignment horizontal="left" vertical="center" wrapText="1"/>
    </xf>
    <xf numFmtId="49" fontId="6" fillId="0" borderId="1" xfId="762" applyNumberFormat="1" applyFont="1" applyFill="1" applyBorder="1" applyAlignment="1" applyProtection="1">
      <alignment horizontal="left" vertical="center"/>
    </xf>
    <xf numFmtId="0" fontId="10" fillId="0" borderId="0" xfId="783" applyAlignment="1">
      <alignment vertical="center"/>
    </xf>
    <xf numFmtId="0" fontId="8" fillId="0" borderId="0" xfId="783" applyFont="1" applyFill="1" applyAlignment="1" applyProtection="1">
      <alignment horizontal="left" vertical="center"/>
    </xf>
    <xf numFmtId="4" fontId="8" fillId="0" borderId="0" xfId="783" applyNumberFormat="1" applyFont="1" applyFill="1" applyAlignment="1" applyProtection="1">
      <alignment horizontal="right" vertical="center"/>
    </xf>
    <xf numFmtId="183" fontId="15" fillId="0" borderId="0" xfId="783" applyNumberFormat="1" applyFont="1" applyFill="1" applyAlignment="1">
      <alignment vertical="center"/>
    </xf>
    <xf numFmtId="0" fontId="8" fillId="0" borderId="0" xfId="783" applyFont="1" applyFill="1" applyAlignment="1">
      <alignment horizontal="right" vertical="center"/>
    </xf>
    <xf numFmtId="0" fontId="6" fillId="0" borderId="1" xfId="781" applyNumberFormat="1" applyFont="1" applyFill="1" applyBorder="1" applyAlignment="1" applyProtection="1">
      <alignment horizontal="center" vertical="center"/>
    </xf>
    <xf numFmtId="49" fontId="6" fillId="0" borderId="1" xfId="784" applyNumberFormat="1" applyFont="1" applyFill="1" applyBorder="1" applyAlignment="1" applyProtection="1">
      <alignment vertical="center"/>
    </xf>
    <xf numFmtId="190" fontId="4" fillId="0" borderId="1" xfId="954" applyNumberFormat="1" applyFont="1" applyBorder="1" applyAlignment="1">
      <alignment horizontal="right" vertical="center" wrapText="1"/>
    </xf>
    <xf numFmtId="190" fontId="6" fillId="0" borderId="1" xfId="722" applyNumberFormat="1" applyFont="1" applyBorder="1" applyAlignment="1">
      <alignment horizontal="right" vertical="center" wrapText="1"/>
    </xf>
    <xf numFmtId="0" fontId="13" fillId="0" borderId="0" xfId="1012" applyFont="1">
      <alignment vertical="center"/>
    </xf>
    <xf numFmtId="49" fontId="8" fillId="0" borderId="1" xfId="784" applyNumberFormat="1" applyFont="1" applyFill="1" applyBorder="1" applyAlignment="1" applyProtection="1">
      <alignment vertical="center"/>
    </xf>
    <xf numFmtId="190" fontId="3" fillId="0" borderId="1" xfId="954" applyNumberFormat="1" applyFont="1" applyBorder="1" applyAlignment="1">
      <alignment horizontal="right" vertical="center" wrapText="1"/>
    </xf>
    <xf numFmtId="190" fontId="8" fillId="0" borderId="1" xfId="954" applyNumberFormat="1" applyFont="1" applyBorder="1" applyAlignment="1">
      <alignment horizontal="right" vertical="center" wrapText="1"/>
    </xf>
    <xf numFmtId="190" fontId="8" fillId="0" borderId="1" xfId="722" applyNumberFormat="1" applyFont="1" applyBorder="1" applyAlignment="1">
      <alignment horizontal="right" vertical="center" wrapText="1"/>
    </xf>
    <xf numFmtId="190" fontId="6" fillId="0" borderId="1" xfId="954" applyNumberFormat="1" applyFont="1" applyBorder="1" applyAlignment="1">
      <alignment horizontal="right" vertical="center" wrapText="1"/>
    </xf>
    <xf numFmtId="190" fontId="8" fillId="0" borderId="1" xfId="722" applyNumberFormat="1" applyFont="1" applyFill="1" applyBorder="1" applyAlignment="1">
      <alignment horizontal="right" vertical="center" wrapText="1"/>
    </xf>
    <xf numFmtId="204" fontId="8" fillId="0" borderId="1" xfId="0" applyNumberFormat="1" applyFont="1" applyBorder="1" applyAlignment="1">
      <alignment horizontal="right" vertical="center" wrapText="1"/>
    </xf>
    <xf numFmtId="190" fontId="4" fillId="0" borderId="1" xfId="954" applyNumberFormat="1" applyFont="1" applyFill="1" applyBorder="1" applyAlignment="1">
      <alignment horizontal="right" vertical="center" wrapText="1"/>
    </xf>
    <xf numFmtId="190" fontId="8" fillId="3" borderId="1" xfId="722" applyNumberFormat="1" applyFont="1" applyFill="1" applyBorder="1" applyAlignment="1">
      <alignment horizontal="right" vertical="center" wrapText="1"/>
    </xf>
    <xf numFmtId="190" fontId="6" fillId="0" borderId="1" xfId="954" applyNumberFormat="1" applyFont="1" applyFill="1" applyBorder="1" applyAlignment="1">
      <alignment horizontal="right" vertical="center" wrapText="1"/>
    </xf>
    <xf numFmtId="49" fontId="6" fillId="0" borderId="1" xfId="762" applyNumberFormat="1" applyFont="1" applyFill="1" applyBorder="1" applyAlignment="1" applyProtection="1">
      <alignment vertical="center"/>
    </xf>
    <xf numFmtId="0" fontId="16" fillId="0" borderId="0" xfId="0" applyFont="1" applyFill="1" applyAlignment="1" applyProtection="1"/>
    <xf numFmtId="0" fontId="17" fillId="0" borderId="0" xfId="0" applyFont="1" applyFill="1" applyAlignment="1" applyProtection="1"/>
    <xf numFmtId="0" fontId="16" fillId="0" borderId="0" xfId="0" applyFont="1" applyFill="1" applyAlignment="1" applyProtection="1">
      <alignment horizontal="center"/>
    </xf>
    <xf numFmtId="0" fontId="16" fillId="0" borderId="0" xfId="0" applyFont="1" applyFill="1" applyAlignment="1" applyProtection="1">
      <alignment horizontal="left" wrapText="1"/>
    </xf>
    <xf numFmtId="0" fontId="16" fillId="0" borderId="0" xfId="0" applyFont="1" applyFill="1" applyAlignment="1" applyProtection="1">
      <alignment wrapText="1"/>
    </xf>
    <xf numFmtId="0" fontId="18"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wrapText="1"/>
    </xf>
    <xf numFmtId="0" fontId="3" fillId="0" borderId="0" xfId="834" applyFont="1" applyAlignment="1">
      <alignment horizontal="left" vertical="center" wrapText="1"/>
    </xf>
    <xf numFmtId="0" fontId="19" fillId="0" borderId="0" xfId="0" applyFont="1" applyFill="1" applyAlignment="1" applyProtection="1">
      <alignment horizontal="left" vertical="center" wrapText="1"/>
    </xf>
    <xf numFmtId="0" fontId="19" fillId="0" borderId="0" xfId="0" applyFont="1" applyFill="1" applyAlignment="1" applyProtection="1">
      <alignment horizontal="right" vertical="center" wrapText="1"/>
    </xf>
    <xf numFmtId="0" fontId="20"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0" fillId="0" borderId="1" xfId="0" applyNumberFormat="1" applyFont="1" applyFill="1" applyBorder="1" applyAlignment="1" applyProtection="1">
      <alignment horizontal="left" vertical="center"/>
    </xf>
    <xf numFmtId="41" fontId="20" fillId="0" borderId="1" xfId="0" applyNumberFormat="1" applyFont="1" applyFill="1" applyBorder="1" applyAlignment="1" applyProtection="1">
      <alignment horizontal="right" vertical="center" wrapText="1"/>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left" vertical="center" wrapText="1"/>
    </xf>
    <xf numFmtId="41" fontId="14" fillId="0" borderId="1" xfId="0" applyNumberFormat="1" applyFont="1" applyFill="1" applyBorder="1" applyAlignment="1" applyProtection="1">
      <alignment horizontal="right" vertical="center" wrapText="1"/>
    </xf>
    <xf numFmtId="0" fontId="20" fillId="0" borderId="1" xfId="0" applyFont="1" applyFill="1" applyBorder="1" applyAlignment="1" applyProtection="1">
      <alignment horizontal="left" vertical="center" wrapText="1"/>
    </xf>
    <xf numFmtId="41" fontId="21" fillId="0" borderId="1" xfId="0" applyNumberFormat="1" applyFont="1" applyFill="1" applyBorder="1" applyAlignment="1" applyProtection="1">
      <alignment horizontal="right" vertical="center" wrapText="1"/>
    </xf>
    <xf numFmtId="0" fontId="17" fillId="0" borderId="0" xfId="0" applyFont="1" applyFill="1" applyAlignment="1" applyProtection="1">
      <alignment horizontal="center"/>
    </xf>
    <xf numFmtId="0" fontId="14"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left" vertical="center" wrapText="1"/>
    </xf>
    <xf numFmtId="41" fontId="23" fillId="0" borderId="1" xfId="0" applyNumberFormat="1" applyFont="1" applyFill="1" applyBorder="1" applyAlignment="1" applyProtection="1">
      <alignment horizontal="right" vertical="center" wrapText="1"/>
    </xf>
    <xf numFmtId="0" fontId="22" fillId="0" borderId="1" xfId="0" applyFont="1" applyFill="1" applyBorder="1" applyAlignment="1" applyProtection="1">
      <alignment horizontal="left" vertical="center" wrapText="1"/>
    </xf>
    <xf numFmtId="0" fontId="20" fillId="0" borderId="1"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left" vertical="center" wrapText="1"/>
    </xf>
    <xf numFmtId="0" fontId="20" fillId="0" borderId="4" xfId="0" applyNumberFormat="1" applyFont="1" applyFill="1" applyBorder="1" applyAlignment="1" applyProtection="1">
      <alignment horizontal="left" vertical="center" wrapText="1"/>
    </xf>
    <xf numFmtId="41" fontId="16" fillId="0" borderId="0" xfId="0" applyNumberFormat="1" applyFont="1" applyFill="1" applyAlignment="1" applyProtection="1">
      <alignment wrapText="1"/>
    </xf>
    <xf numFmtId="0" fontId="8" fillId="0" borderId="0" xfId="512" applyFont="1" applyAlignment="1"/>
    <xf numFmtId="0" fontId="10" fillId="0" borderId="0" xfId="512" applyAlignment="1"/>
    <xf numFmtId="0" fontId="10" fillId="0" borderId="0" xfId="512" applyFill="1" applyAlignment="1"/>
    <xf numFmtId="0" fontId="2" fillId="3" borderId="0" xfId="834" applyFont="1" applyFill="1" applyAlignment="1">
      <alignment horizontal="center" vertical="center" shrinkToFit="1"/>
    </xf>
    <xf numFmtId="0" fontId="24" fillId="3" borderId="0" xfId="834" applyFont="1" applyFill="1" applyAlignment="1">
      <alignment vertical="center" shrinkToFit="1"/>
    </xf>
    <xf numFmtId="0" fontId="3" fillId="3" borderId="0" xfId="834" applyFont="1" applyFill="1" applyAlignment="1">
      <alignment horizontal="left" vertical="center" wrapText="1"/>
    </xf>
    <xf numFmtId="0" fontId="8" fillId="3" borderId="0" xfId="512" applyFont="1" applyFill="1" applyAlignment="1">
      <alignment horizontal="right" vertical="center"/>
    </xf>
    <xf numFmtId="178" fontId="10" fillId="3" borderId="0" xfId="1015" applyNumberFormat="1" applyFont="1" applyFill="1" applyBorder="1" applyAlignment="1">
      <alignment vertical="center"/>
    </xf>
    <xf numFmtId="0" fontId="6" fillId="3" borderId="1" xfId="1015" applyFont="1" applyFill="1" applyBorder="1" applyAlignment="1">
      <alignment horizontal="distributed" vertical="center" wrapText="1" indent="3"/>
    </xf>
    <xf numFmtId="0" fontId="10" fillId="3" borderId="0" xfId="512" applyFill="1" applyAlignment="1"/>
    <xf numFmtId="49" fontId="6" fillId="0" borderId="1" xfId="0" applyNumberFormat="1" applyFont="1" applyFill="1" applyBorder="1" applyAlignment="1" applyProtection="1">
      <alignment vertical="center" wrapText="1"/>
    </xf>
    <xf numFmtId="41" fontId="6" fillId="0" borderId="1" xfId="1013" applyNumberFormat="1" applyFont="1" applyBorder="1" applyAlignment="1">
      <alignment horizontal="right" vertical="center" wrapText="1"/>
    </xf>
    <xf numFmtId="0" fontId="10" fillId="3" borderId="0" xfId="546" applyFill="1" applyAlignment="1"/>
    <xf numFmtId="0" fontId="8" fillId="0" borderId="1" xfId="512" applyNumberFormat="1" applyFont="1" applyFill="1" applyBorder="1" applyAlignment="1">
      <alignment horizontal="left" vertical="center" wrapText="1"/>
    </xf>
    <xf numFmtId="41" fontId="8" fillId="0" borderId="1" xfId="1013" applyNumberFormat="1" applyFont="1" applyBorder="1" applyAlignment="1">
      <alignment horizontal="right" vertical="center" wrapText="1"/>
    </xf>
    <xf numFmtId="204" fontId="3" fillId="0" borderId="1" xfId="0" applyNumberFormat="1" applyFont="1" applyBorder="1" applyAlignment="1">
      <alignment horizontal="right" vertical="center" wrapText="1"/>
    </xf>
    <xf numFmtId="204" fontId="8" fillId="0" borderId="1" xfId="32" applyNumberFormat="1" applyFont="1" applyFill="1" applyBorder="1" applyAlignment="1">
      <alignment horizontal="right" vertical="center" wrapText="1"/>
    </xf>
    <xf numFmtId="204" fontId="4" fillId="0" borderId="1" xfId="0" applyNumberFormat="1" applyFont="1" applyBorder="1" applyAlignment="1">
      <alignment horizontal="right" vertical="center" wrapText="1"/>
    </xf>
    <xf numFmtId="0" fontId="8" fillId="0" borderId="1" xfId="739" applyNumberFormat="1" applyFont="1" applyFill="1" applyBorder="1" applyAlignment="1">
      <alignment horizontal="left" vertical="center" wrapText="1"/>
    </xf>
    <xf numFmtId="0" fontId="4" fillId="0" borderId="1" xfId="0" applyFont="1" applyBorder="1" applyAlignment="1">
      <alignment horizontal="distributed" vertical="center" wrapText="1"/>
    </xf>
    <xf numFmtId="0" fontId="6" fillId="0" borderId="1" xfId="1015" applyFont="1" applyFill="1" applyBorder="1" applyAlignment="1">
      <alignment horizontal="left" vertical="center" wrapText="1"/>
    </xf>
    <xf numFmtId="0" fontId="8" fillId="0" borderId="1" xfId="739" applyNumberFormat="1" applyFont="1" applyFill="1" applyBorder="1" applyAlignment="1">
      <alignment horizontal="left" vertical="center" wrapText="1" indent="1"/>
    </xf>
    <xf numFmtId="41" fontId="8" fillId="0" borderId="1" xfId="1013" applyNumberFormat="1" applyFont="1" applyFill="1" applyBorder="1" applyAlignment="1">
      <alignment horizontal="right" vertical="center" wrapText="1"/>
    </xf>
    <xf numFmtId="0" fontId="6" fillId="0" borderId="1" xfId="739" applyNumberFormat="1" applyFont="1" applyFill="1" applyBorder="1" applyAlignment="1">
      <alignment horizontal="left" vertical="center" wrapText="1"/>
    </xf>
    <xf numFmtId="41" fontId="6" fillId="0" borderId="1" xfId="1013" applyNumberFormat="1" applyFont="1" applyFill="1" applyBorder="1" applyAlignment="1">
      <alignment horizontal="right" vertical="center" wrapText="1"/>
    </xf>
    <xf numFmtId="0" fontId="6" fillId="3" borderId="1" xfId="1013" applyFont="1" applyFill="1" applyBorder="1" applyAlignment="1">
      <alignment horizontal="distributed" vertical="center" wrapText="1"/>
    </xf>
    <xf numFmtId="41" fontId="6" fillId="3" borderId="1" xfId="1013" applyNumberFormat="1" applyFont="1" applyFill="1" applyBorder="1" applyAlignment="1">
      <alignment horizontal="right" vertical="center" wrapText="1"/>
    </xf>
    <xf numFmtId="41" fontId="10" fillId="0" borderId="0" xfId="512" applyNumberFormat="1" applyAlignment="1"/>
    <xf numFmtId="41" fontId="10" fillId="0" borderId="0" xfId="512" applyNumberFormat="1" applyFill="1" applyAlignment="1"/>
    <xf numFmtId="0" fontId="2" fillId="0" borderId="0" xfId="834" applyFont="1" applyFill="1" applyAlignment="1">
      <alignment horizontal="center" vertical="center" shrinkToFit="1"/>
    </xf>
    <xf numFmtId="176" fontId="8" fillId="0" borderId="0" xfId="746" applyNumberFormat="1" applyFont="1" applyFill="1" applyBorder="1" applyAlignment="1" applyProtection="1">
      <alignment horizontal="left" vertical="center"/>
    </xf>
    <xf numFmtId="0" fontId="8" fillId="0" borderId="0" xfId="512" applyFont="1" applyFill="1" applyBorder="1" applyAlignment="1">
      <alignment vertical="center"/>
    </xf>
    <xf numFmtId="0" fontId="8" fillId="0" borderId="0" xfId="512" applyFont="1" applyFill="1" applyAlignment="1">
      <alignment vertical="center"/>
    </xf>
    <xf numFmtId="176" fontId="12" fillId="0" borderId="0" xfId="746" applyNumberFormat="1" applyFont="1" applyFill="1" applyBorder="1" applyAlignment="1" applyProtection="1">
      <alignment horizontal="right" vertical="center"/>
    </xf>
    <xf numFmtId="0" fontId="6" fillId="0" borderId="1" xfId="512" applyFont="1" applyFill="1" applyBorder="1" applyAlignment="1">
      <alignment horizontal="center" vertical="center" wrapText="1"/>
    </xf>
    <xf numFmtId="41" fontId="6" fillId="0" borderId="1" xfId="1214" applyNumberFormat="1" applyFont="1" applyFill="1" applyBorder="1" applyAlignment="1">
      <alignment horizontal="right" vertical="center" wrapText="1"/>
    </xf>
    <xf numFmtId="0" fontId="25" fillId="3" borderId="0" xfId="1012" applyFont="1" applyFill="1">
      <alignment vertical="center"/>
    </xf>
    <xf numFmtId="41" fontId="8" fillId="0" borderId="1" xfId="1214" applyNumberFormat="1" applyFont="1" applyFill="1" applyBorder="1" applyAlignment="1">
      <alignment horizontal="right" vertical="center" wrapText="1"/>
    </xf>
    <xf numFmtId="41" fontId="26" fillId="0" borderId="1" xfId="0" applyNumberFormat="1" applyFont="1" applyFill="1" applyBorder="1" applyAlignment="1">
      <alignment horizontal="right" vertical="center" wrapText="1"/>
    </xf>
    <xf numFmtId="41" fontId="14" fillId="0" borderId="1" xfId="0" applyNumberFormat="1" applyFont="1" applyFill="1" applyBorder="1" applyAlignment="1">
      <alignment horizontal="right" vertical="center" wrapText="1"/>
    </xf>
    <xf numFmtId="41" fontId="8"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lignment horizontal="right" vertical="center" wrapText="1"/>
    </xf>
    <xf numFmtId="49" fontId="8" fillId="0" borderId="1" xfId="0" applyNumberFormat="1" applyFont="1" applyFill="1" applyBorder="1" applyAlignment="1" applyProtection="1">
      <alignment vertical="center" wrapText="1"/>
    </xf>
    <xf numFmtId="41" fontId="8" fillId="0" borderId="1" xfId="834" applyNumberFormat="1" applyFont="1" applyFill="1" applyBorder="1" applyAlignment="1">
      <alignment horizontal="right" vertical="center" wrapText="1"/>
    </xf>
    <xf numFmtId="41" fontId="6" fillId="0" borderId="1" xfId="0" applyNumberFormat="1" applyFont="1" applyFill="1" applyBorder="1" applyAlignment="1" applyProtection="1">
      <alignment horizontal="right" vertical="center" wrapText="1"/>
    </xf>
    <xf numFmtId="41" fontId="6" fillId="0" borderId="1" xfId="834" applyNumberFormat="1" applyFont="1" applyFill="1" applyBorder="1" applyAlignment="1">
      <alignment horizontal="right" vertical="center" wrapText="1"/>
    </xf>
    <xf numFmtId="49" fontId="6" fillId="0" borderId="1" xfId="0" applyNumberFormat="1" applyFont="1" applyFill="1" applyBorder="1" applyAlignment="1" applyProtection="1">
      <alignment horizontal="left" vertical="center" wrapText="1"/>
    </xf>
    <xf numFmtId="0" fontId="27" fillId="0" borderId="0" xfId="0" applyFont="1" applyAlignment="1"/>
    <xf numFmtId="0" fontId="0" fillId="0" borderId="0" xfId="0" applyFill="1" applyAlignment="1"/>
    <xf numFmtId="0" fontId="28" fillId="0" borderId="0" xfId="762" applyFont="1" applyFill="1" applyAlignment="1">
      <alignment horizontal="center" vertical="center"/>
    </xf>
    <xf numFmtId="0" fontId="27" fillId="0" borderId="0" xfId="0" applyFont="1" applyFill="1" applyAlignment="1"/>
    <xf numFmtId="0" fontId="3" fillId="0" borderId="0" xfId="762" applyFont="1" applyFill="1" applyAlignment="1">
      <alignment horizontal="left" vertical="center"/>
    </xf>
    <xf numFmtId="0" fontId="3" fillId="0" borderId="0" xfId="0" applyFont="1" applyFill="1" applyAlignment="1">
      <alignment vertical="center"/>
    </xf>
    <xf numFmtId="0" fontId="3" fillId="0" borderId="0" xfId="762" applyFont="1" applyFill="1" applyAlignment="1">
      <alignment horizontal="right" vertical="center"/>
    </xf>
    <xf numFmtId="0" fontId="4" fillId="0" borderId="1" xfId="0" applyFont="1" applyFill="1" applyBorder="1" applyAlignment="1">
      <alignment horizontal="center" vertical="center"/>
    </xf>
    <xf numFmtId="190" fontId="10" fillId="0" borderId="0" xfId="512" applyNumberFormat="1" applyFont="1" applyFill="1" applyAlignment="1">
      <alignment horizontal="center" vertical="center" wrapText="1"/>
    </xf>
    <xf numFmtId="0" fontId="3" fillId="0" borderId="1" xfId="0" applyFont="1" applyFill="1" applyBorder="1" applyAlignment="1">
      <alignment horizontal="left" vertical="center" wrapText="1"/>
    </xf>
    <xf numFmtId="190" fontId="8" fillId="0" borderId="1" xfId="0" applyNumberFormat="1" applyFont="1" applyFill="1" applyBorder="1" applyAlignment="1">
      <alignment vertical="center" wrapText="1"/>
    </xf>
    <xf numFmtId="10" fontId="8" fillId="0" borderId="1" xfId="0" applyNumberFormat="1" applyFont="1" applyFill="1" applyBorder="1" applyAlignment="1">
      <alignment vertical="center" wrapText="1"/>
    </xf>
    <xf numFmtId="0" fontId="13" fillId="0" borderId="0" xfId="1012" applyFont="1" applyFill="1" applyAlignment="1">
      <alignment horizontal="center" vertical="center"/>
    </xf>
    <xf numFmtId="0" fontId="3" fillId="0" borderId="1" xfId="0" applyFont="1" applyBorder="1" applyAlignment="1">
      <alignment horizontal="left" vertical="center" wrapText="1"/>
    </xf>
    <xf numFmtId="0" fontId="13" fillId="3" borderId="0" xfId="1012" applyFont="1" applyFill="1" applyAlignment="1">
      <alignment horizontal="center" vertical="center"/>
    </xf>
    <xf numFmtId="0" fontId="4" fillId="0" borderId="1" xfId="0" applyFont="1" applyFill="1" applyBorder="1" applyAlignment="1">
      <alignment horizontal="center" vertical="center" wrapText="1"/>
    </xf>
    <xf numFmtId="190" fontId="6" fillId="0" borderId="1" xfId="0" applyNumberFormat="1" applyFont="1" applyFill="1" applyBorder="1" applyAlignment="1">
      <alignment vertical="center" wrapText="1"/>
    </xf>
    <xf numFmtId="10" fontId="6" fillId="0" borderId="1" xfId="0" applyNumberFormat="1" applyFont="1" applyFill="1" applyBorder="1" applyAlignment="1">
      <alignment vertical="center" wrapText="1"/>
    </xf>
    <xf numFmtId="0" fontId="13" fillId="0" borderId="0" xfId="1013" applyFont="1" applyFill="1" applyProtection="1">
      <alignment vertical="center"/>
    </xf>
    <xf numFmtId="0" fontId="29" fillId="0" borderId="0" xfId="1013" applyFont="1" applyFill="1" applyAlignment="1" applyProtection="1">
      <alignment horizontal="center" vertical="center"/>
    </xf>
    <xf numFmtId="0" fontId="10" fillId="0" borderId="0" xfId="1013" applyProtection="1">
      <alignment vertical="center"/>
    </xf>
    <xf numFmtId="0" fontId="29" fillId="0" borderId="0" xfId="1013" applyFont="1" applyProtection="1">
      <alignment vertical="center"/>
    </xf>
    <xf numFmtId="0" fontId="10" fillId="0" borderId="0" xfId="1013" applyFill="1" applyProtection="1">
      <alignment vertical="center"/>
    </xf>
    <xf numFmtId="178" fontId="10" fillId="0" borderId="0" xfId="1013" applyNumberFormat="1" applyFill="1" applyProtection="1">
      <alignment vertical="center"/>
    </xf>
    <xf numFmtId="190" fontId="10" fillId="0" borderId="0" xfId="512" applyNumberFormat="1" applyFill="1" applyAlignment="1" applyProtection="1"/>
    <xf numFmtId="0" fontId="11" fillId="0" borderId="0" xfId="1013" applyFont="1" applyFill="1" applyAlignment="1" applyProtection="1">
      <alignment horizontal="center" vertical="center"/>
    </xf>
    <xf numFmtId="0" fontId="8" fillId="0" borderId="0" xfId="1013" applyFont="1" applyFill="1" applyProtection="1">
      <alignment vertical="center"/>
    </xf>
    <xf numFmtId="178" fontId="8" fillId="0" borderId="0" xfId="1013" applyNumberFormat="1" applyFont="1" applyFill="1" applyBorder="1" applyAlignment="1" applyProtection="1">
      <alignment horizontal="right" vertical="center"/>
    </xf>
    <xf numFmtId="190" fontId="13" fillId="0" borderId="0" xfId="512" applyNumberFormat="1" applyFont="1" applyFill="1" applyAlignment="1" applyProtection="1"/>
    <xf numFmtId="178" fontId="6" fillId="0" borderId="3" xfId="1013" applyNumberFormat="1" applyFont="1" applyFill="1" applyBorder="1" applyAlignment="1" applyProtection="1">
      <alignment horizontal="center" vertical="center" wrapText="1"/>
    </xf>
    <xf numFmtId="0" fontId="6" fillId="0" borderId="1" xfId="1013" applyFont="1" applyFill="1" applyBorder="1" applyAlignment="1" applyProtection="1">
      <alignment horizontal="distributed" vertical="center" wrapText="1" indent="3"/>
    </xf>
    <xf numFmtId="178" fontId="6" fillId="0" borderId="1" xfId="1013" applyNumberFormat="1" applyFont="1" applyFill="1" applyBorder="1" applyAlignment="1" applyProtection="1">
      <alignment horizontal="center" vertical="center" wrapText="1"/>
    </xf>
    <xf numFmtId="0" fontId="29" fillId="0" borderId="0" xfId="1013" applyFont="1" applyFill="1" applyAlignment="1" applyProtection="1">
      <alignment horizontal="center" vertical="center" wrapText="1"/>
    </xf>
    <xf numFmtId="0" fontId="4" fillId="2" borderId="5" xfId="0" applyNumberFormat="1" applyFont="1" applyFill="1" applyBorder="1" applyAlignment="1" applyProtection="1">
      <alignment horizontal="left" vertical="center"/>
    </xf>
    <xf numFmtId="49" fontId="4" fillId="2" borderId="1" xfId="0" applyNumberFormat="1" applyFont="1" applyFill="1" applyBorder="1" applyAlignment="1" applyProtection="1">
      <alignment horizontal="left" vertical="center" wrapText="1"/>
    </xf>
    <xf numFmtId="3" fontId="4" fillId="2" borderId="1" xfId="0" applyNumberFormat="1" applyFont="1" applyFill="1" applyBorder="1" applyAlignment="1" applyProtection="1">
      <alignment horizontal="right" vertical="center"/>
      <protection locked="0"/>
    </xf>
    <xf numFmtId="204" fontId="6" fillId="0" borderId="1" xfId="32" applyNumberFormat="1" applyFont="1" applyFill="1" applyBorder="1" applyAlignment="1" applyProtection="1">
      <alignment horizontal="right" vertical="center" wrapText="1" shrinkToFit="1"/>
      <protection locked="0"/>
    </xf>
    <xf numFmtId="0" fontId="13" fillId="0" borderId="0" xfId="1012" applyFont="1" applyFill="1" applyProtection="1">
      <alignment vertical="center"/>
    </xf>
    <xf numFmtId="0" fontId="3" fillId="2" borderId="5" xfId="0" applyNumberFormat="1" applyFont="1" applyFill="1" applyBorder="1" applyAlignment="1" applyProtection="1">
      <alignment horizontal="left" vertical="center"/>
    </xf>
    <xf numFmtId="49" fontId="3"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pplyProtection="1">
      <alignment horizontal="right" vertical="center"/>
      <protection locked="0"/>
    </xf>
    <xf numFmtId="0" fontId="3" fillId="4" borderId="5" xfId="0" applyFont="1" applyFill="1" applyBorder="1" applyAlignment="1" applyProtection="1">
      <alignment horizontal="left" vertical="center"/>
    </xf>
    <xf numFmtId="49" fontId="8" fillId="2" borderId="1" xfId="0" applyNumberFormat="1" applyFont="1" applyFill="1" applyBorder="1" applyAlignment="1" applyProtection="1">
      <alignment horizontal="left" vertical="center" wrapText="1"/>
    </xf>
    <xf numFmtId="49" fontId="3" fillId="4" borderId="5"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left" vertical="center"/>
    </xf>
    <xf numFmtId="0" fontId="4" fillId="2" borderId="5"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4" fillId="2" borderId="5" xfId="0" applyFont="1" applyFill="1" applyBorder="1" applyAlignment="1" applyProtection="1">
      <alignment horizontal="left" vertical="center"/>
    </xf>
    <xf numFmtId="49" fontId="30" fillId="2" borderId="5" xfId="0" applyNumberFormat="1" applyFont="1" applyFill="1" applyBorder="1" applyAlignment="1" applyProtection="1">
      <alignment horizontal="distributed" vertical="center"/>
    </xf>
    <xf numFmtId="49" fontId="30" fillId="2" borderId="1" xfId="0" applyNumberFormat="1" applyFont="1" applyFill="1" applyBorder="1" applyAlignment="1" applyProtection="1">
      <alignment horizontal="distributed" vertical="center" wrapText="1"/>
    </xf>
    <xf numFmtId="49" fontId="4" fillId="0" borderId="3" xfId="998" applyNumberFormat="1" applyFont="1" applyFill="1" applyBorder="1" applyAlignment="1" applyProtection="1">
      <alignment horizontal="left" vertical="center"/>
    </xf>
    <xf numFmtId="0" fontId="6" fillId="0" borderId="1" xfId="1013" applyFont="1" applyFill="1" applyBorder="1" applyAlignment="1" applyProtection="1">
      <alignment horizontal="left" vertical="center" wrapText="1"/>
    </xf>
    <xf numFmtId="0" fontId="6" fillId="3" borderId="1" xfId="1013" applyFont="1" applyFill="1" applyBorder="1" applyAlignment="1" applyProtection="1">
      <alignment horizontal="left" vertical="center" wrapText="1"/>
    </xf>
    <xf numFmtId="49" fontId="3" fillId="0" borderId="3" xfId="998" applyNumberFormat="1" applyFont="1" applyBorder="1" applyAlignment="1" applyProtection="1">
      <alignment horizontal="left" vertical="center"/>
    </xf>
    <xf numFmtId="0" fontId="8" fillId="0" borderId="1" xfId="1013" applyFont="1" applyFill="1" applyBorder="1" applyAlignment="1" applyProtection="1">
      <alignment horizontal="left" vertical="center" wrapText="1"/>
    </xf>
    <xf numFmtId="0" fontId="8" fillId="3" borderId="1" xfId="1013" applyFont="1" applyFill="1" applyBorder="1" applyAlignment="1" applyProtection="1">
      <alignment horizontal="left" vertical="center" wrapText="1"/>
    </xf>
    <xf numFmtId="49" fontId="4" fillId="0" borderId="3" xfId="998" applyNumberFormat="1" applyFont="1" applyBorder="1" applyAlignment="1" applyProtection="1">
      <alignment horizontal="left" vertical="center"/>
    </xf>
    <xf numFmtId="3" fontId="4" fillId="0" borderId="1" xfId="0" applyNumberFormat="1" applyFont="1" applyFill="1" applyBorder="1" applyAlignment="1" applyProtection="1">
      <alignment horizontal="right" vertical="center"/>
      <protection locked="0"/>
    </xf>
    <xf numFmtId="49" fontId="3" fillId="0" borderId="3" xfId="998" applyNumberFormat="1" applyFont="1" applyFill="1" applyBorder="1" applyAlignment="1" applyProtection="1">
      <alignment horizontal="left" vertical="center"/>
    </xf>
    <xf numFmtId="0" fontId="6" fillId="0" borderId="1" xfId="1012" applyFont="1" applyFill="1" applyBorder="1" applyAlignment="1" applyProtection="1">
      <alignment horizontal="left" vertical="center" wrapText="1"/>
    </xf>
    <xf numFmtId="0" fontId="10" fillId="0" borderId="3" xfId="1013" applyFill="1" applyBorder="1" applyAlignment="1" applyProtection="1">
      <alignment horizontal="left" vertical="center"/>
    </xf>
    <xf numFmtId="0" fontId="6" fillId="0" borderId="1" xfId="1013" applyFont="1" applyFill="1" applyBorder="1" applyAlignment="1" applyProtection="1">
      <alignment horizontal="distributed" vertical="center" wrapText="1" indent="1"/>
    </xf>
    <xf numFmtId="3" fontId="10" fillId="0" borderId="0" xfId="1013" applyNumberFormat="1" applyFill="1" applyProtection="1">
      <alignment vertical="center"/>
    </xf>
    <xf numFmtId="0" fontId="13" fillId="0" borderId="0" xfId="1013" applyFont="1">
      <alignment vertical="center"/>
    </xf>
    <xf numFmtId="0" fontId="29" fillId="0" borderId="0" xfId="1013" applyFont="1" applyAlignment="1">
      <alignment horizontal="center" vertical="center"/>
    </xf>
    <xf numFmtId="0" fontId="10" fillId="0" borderId="0" xfId="1013">
      <alignment vertical="center"/>
    </xf>
    <xf numFmtId="178" fontId="10" fillId="0" borderId="0" xfId="1013" applyNumberFormat="1">
      <alignment vertical="center"/>
    </xf>
    <xf numFmtId="0" fontId="10" fillId="0" borderId="0" xfId="1013" applyFill="1">
      <alignment vertical="center"/>
    </xf>
    <xf numFmtId="0" fontId="11" fillId="0" borderId="0" xfId="1013" applyFont="1" applyFill="1" applyAlignment="1">
      <alignment horizontal="center" vertical="center"/>
    </xf>
    <xf numFmtId="0" fontId="13" fillId="0" borderId="0" xfId="1013" applyFont="1" applyFill="1">
      <alignment vertical="center"/>
    </xf>
    <xf numFmtId="0" fontId="31" fillId="0" borderId="0" xfId="1013" applyFont="1" applyFill="1">
      <alignment vertical="center"/>
    </xf>
    <xf numFmtId="178" fontId="8" fillId="0" borderId="0" xfId="1013" applyNumberFormat="1" applyFont="1" applyFill="1" applyAlignment="1">
      <alignment horizontal="right" vertical="center"/>
    </xf>
    <xf numFmtId="178" fontId="6" fillId="0" borderId="3" xfId="1013" applyNumberFormat="1" applyFont="1" applyFill="1" applyBorder="1" applyAlignment="1">
      <alignment horizontal="center" vertical="center" wrapText="1"/>
    </xf>
    <xf numFmtId="0" fontId="6" fillId="0" borderId="1" xfId="1013" applyFont="1" applyFill="1" applyBorder="1" applyAlignment="1">
      <alignment horizontal="distributed" vertical="center" wrapText="1" indent="3"/>
    </xf>
    <xf numFmtId="0" fontId="32" fillId="0" borderId="0" xfId="1011" applyFont="1" applyFill="1" applyAlignment="1">
      <alignment vertical="center" wrapText="1"/>
    </xf>
    <xf numFmtId="0" fontId="13" fillId="0" borderId="0" xfId="1012" applyFont="1" applyFill="1">
      <alignment vertical="center"/>
    </xf>
    <xf numFmtId="204" fontId="6" fillId="0" borderId="1" xfId="32" applyNumberFormat="1" applyFont="1" applyFill="1" applyBorder="1" applyAlignment="1" applyProtection="1">
      <alignment horizontal="right" vertical="center" wrapText="1"/>
      <protection locked="0"/>
    </xf>
    <xf numFmtId="49" fontId="4" fillId="0" borderId="1" xfId="0" applyNumberFormat="1" applyFont="1" applyFill="1" applyBorder="1" applyAlignment="1" applyProtection="1">
      <alignment horizontal="left" vertical="center" wrapText="1"/>
    </xf>
    <xf numFmtId="3" fontId="8" fillId="3" borderId="1" xfId="0" applyNumberFormat="1" applyFont="1" applyFill="1" applyBorder="1" applyAlignment="1" applyProtection="1">
      <alignment horizontal="right" vertical="center"/>
    </xf>
    <xf numFmtId="204" fontId="8" fillId="0" borderId="1" xfId="32" applyNumberFormat="1" applyFont="1" applyFill="1" applyBorder="1" applyAlignment="1" applyProtection="1">
      <alignment horizontal="right" vertical="center" wrapText="1"/>
      <protection locked="0"/>
    </xf>
    <xf numFmtId="0" fontId="8" fillId="2" borderId="5" xfId="0" applyFont="1" applyFill="1" applyBorder="1" applyAlignment="1" applyProtection="1">
      <alignment vertical="center"/>
    </xf>
    <xf numFmtId="49" fontId="6" fillId="2" borderId="1" xfId="0" applyNumberFormat="1" applyFont="1" applyFill="1" applyBorder="1" applyAlignment="1" applyProtection="1">
      <alignment vertical="center" wrapText="1"/>
    </xf>
    <xf numFmtId="49" fontId="8" fillId="2" borderId="1" xfId="0" applyNumberFormat="1" applyFont="1" applyFill="1" applyBorder="1" applyAlignment="1" applyProtection="1">
      <alignment vertical="center" wrapText="1"/>
    </xf>
    <xf numFmtId="3" fontId="6" fillId="3" borderId="1" xfId="0" applyNumberFormat="1" applyFont="1" applyFill="1" applyBorder="1" applyAlignment="1" applyProtection="1">
      <alignment horizontal="right" vertical="center"/>
    </xf>
    <xf numFmtId="0" fontId="6" fillId="0" borderId="3" xfId="1013" applyFont="1" applyFill="1" applyBorder="1" applyAlignment="1">
      <alignment horizontal="left" vertical="center"/>
    </xf>
    <xf numFmtId="0" fontId="6" fillId="0" borderId="1" xfId="1012" applyFont="1" applyFill="1" applyBorder="1" applyAlignment="1">
      <alignment horizontal="left" vertical="center"/>
    </xf>
    <xf numFmtId="3" fontId="6" fillId="3" borderId="1" xfId="0" applyNumberFormat="1" applyFont="1" applyFill="1" applyBorder="1" applyAlignment="1" applyProtection="1">
      <alignment horizontal="right" vertical="center"/>
      <protection locked="0"/>
    </xf>
    <xf numFmtId="0" fontId="6" fillId="0" borderId="3" xfId="1013" applyFont="1" applyFill="1" applyBorder="1" applyAlignment="1" applyProtection="1">
      <alignment horizontal="left" vertical="center"/>
    </xf>
    <xf numFmtId="0" fontId="6" fillId="0" borderId="1" xfId="1012" applyFont="1" applyFill="1" applyBorder="1" applyAlignment="1" applyProtection="1">
      <alignment horizontal="left" vertical="center"/>
    </xf>
    <xf numFmtId="3" fontId="6" fillId="0" borderId="1" xfId="0" applyNumberFormat="1" applyFont="1" applyFill="1" applyBorder="1" applyAlignment="1" applyProtection="1">
      <alignment horizontal="right" vertical="center"/>
    </xf>
    <xf numFmtId="0" fontId="6" fillId="3" borderId="1" xfId="1012" applyFont="1" applyFill="1" applyBorder="1" applyAlignment="1" applyProtection="1">
      <alignment horizontal="left" vertical="center"/>
    </xf>
    <xf numFmtId="0" fontId="8" fillId="0" borderId="3" xfId="1013" applyFont="1" applyFill="1" applyBorder="1" applyAlignment="1" applyProtection="1">
      <alignment horizontal="left" vertical="center"/>
    </xf>
    <xf numFmtId="0" fontId="8" fillId="0" borderId="1" xfId="1013" applyFont="1" applyFill="1" applyBorder="1" applyAlignment="1" applyProtection="1">
      <alignment horizontal="left" vertical="center"/>
    </xf>
    <xf numFmtId="3" fontId="8" fillId="0" borderId="1" xfId="0" applyNumberFormat="1" applyFont="1" applyFill="1" applyBorder="1" applyAlignment="1" applyProtection="1">
      <alignment horizontal="right" vertical="center"/>
    </xf>
    <xf numFmtId="0" fontId="8" fillId="3" borderId="1" xfId="1013" applyFont="1" applyFill="1" applyBorder="1" applyAlignment="1" applyProtection="1">
      <alignment horizontal="left" vertical="center"/>
    </xf>
    <xf numFmtId="0" fontId="6" fillId="0" borderId="1" xfId="1013" applyFont="1" applyFill="1" applyBorder="1" applyAlignment="1" applyProtection="1">
      <alignment horizontal="left" vertical="center"/>
    </xf>
    <xf numFmtId="0" fontId="6" fillId="0" borderId="3" xfId="1013" applyFont="1" applyBorder="1" applyAlignment="1" applyProtection="1">
      <alignment horizontal="left" vertical="center"/>
    </xf>
    <xf numFmtId="0" fontId="6" fillId="3" borderId="1" xfId="1013" applyFont="1" applyFill="1" applyBorder="1" applyAlignment="1" applyProtection="1">
      <alignment horizontal="left" vertical="center"/>
    </xf>
    <xf numFmtId="0" fontId="8" fillId="0" borderId="3" xfId="1013" applyFont="1" applyBorder="1" applyAlignment="1" applyProtection="1">
      <alignment horizontal="left" vertical="center"/>
    </xf>
    <xf numFmtId="0" fontId="8" fillId="0" borderId="3" xfId="1013" applyFont="1" applyFill="1" applyBorder="1">
      <alignment vertical="center"/>
    </xf>
    <xf numFmtId="0" fontId="6" fillId="0" borderId="1" xfId="1013" applyFont="1" applyFill="1" applyBorder="1" applyAlignment="1">
      <alignment horizontal="distributed" vertical="center" indent="1"/>
    </xf>
    <xf numFmtId="0" fontId="10" fillId="0" borderId="0" xfId="1013" applyAlignment="1">
      <alignment vertical="center"/>
    </xf>
    <xf numFmtId="3" fontId="10" fillId="0" borderId="0" xfId="1013" applyNumberFormat="1">
      <alignment vertical="center"/>
    </xf>
    <xf numFmtId="0" fontId="33" fillId="0" borderId="0" xfId="762" applyFont="1" applyBorder="1" applyAlignment="1">
      <alignment horizontal="center" vertical="center"/>
    </xf>
    <xf numFmtId="0" fontId="3" fillId="0" borderId="0" xfId="762" applyFont="1" applyBorder="1" applyAlignment="1">
      <alignment horizontal="left" vertical="center"/>
    </xf>
    <xf numFmtId="0" fontId="3" fillId="0" borderId="0" xfId="762" applyFont="1" applyBorder="1" applyAlignment="1">
      <alignment horizontal="right" vertical="center"/>
    </xf>
    <xf numFmtId="0" fontId="6" fillId="0" borderId="1" xfId="0" applyFont="1" applyBorder="1" applyAlignment="1">
      <alignment horizontal="center" vertical="center" wrapText="1"/>
    </xf>
    <xf numFmtId="190" fontId="10" fillId="3" borderId="0" xfId="512" applyNumberFormat="1" applyFont="1" applyFill="1" applyAlignment="1">
      <alignment horizontal="center" vertical="center" wrapText="1"/>
    </xf>
    <xf numFmtId="0" fontId="34" fillId="0" borderId="1" xfId="0" applyFont="1" applyFill="1" applyBorder="1" applyAlignment="1">
      <alignment horizontal="left" vertical="center"/>
    </xf>
    <xf numFmtId="184" fontId="34" fillId="0" borderId="1" xfId="23" applyNumberFormat="1" applyFont="1" applyFill="1" applyBorder="1" applyAlignment="1">
      <alignment vertical="center"/>
    </xf>
    <xf numFmtId="0" fontId="35" fillId="0" borderId="1" xfId="0" applyFont="1" applyFill="1" applyBorder="1" applyAlignment="1">
      <alignment horizontal="left" vertical="center" indent="1"/>
    </xf>
    <xf numFmtId="184" fontId="35" fillId="0" borderId="1" xfId="23" applyNumberFormat="1" applyFont="1" applyFill="1" applyBorder="1" applyAlignment="1">
      <alignment vertical="center"/>
    </xf>
    <xf numFmtId="0" fontId="34" fillId="0" borderId="1" xfId="0" applyFont="1" applyFill="1" applyBorder="1" applyAlignment="1">
      <alignment vertical="center"/>
    </xf>
    <xf numFmtId="0" fontId="35" fillId="0" borderId="6" xfId="0" applyFont="1" applyFill="1" applyBorder="1" applyAlignment="1">
      <alignment horizontal="left" vertical="center" indent="1"/>
    </xf>
    <xf numFmtId="0" fontId="34" fillId="0" borderId="1" xfId="0" applyFont="1" applyFill="1" applyBorder="1" applyAlignment="1">
      <alignment horizontal="center" vertical="center"/>
    </xf>
    <xf numFmtId="190" fontId="0" fillId="0" borderId="0" xfId="0" applyNumberFormat="1" applyAlignment="1"/>
    <xf numFmtId="0" fontId="36" fillId="0" borderId="0" xfId="1013" applyFont="1" applyAlignment="1">
      <alignment horizontal="center" vertical="center" wrapText="1"/>
    </xf>
    <xf numFmtId="0" fontId="29" fillId="0" borderId="0" xfId="1013" applyFont="1" applyFill="1">
      <alignment vertical="center"/>
    </xf>
    <xf numFmtId="0" fontId="11" fillId="0" borderId="0" xfId="835" applyFont="1" applyAlignment="1">
      <alignment horizontal="center" vertical="center" shrinkToFit="1"/>
    </xf>
    <xf numFmtId="0" fontId="3" fillId="0" borderId="0" xfId="835" applyFont="1" applyBorder="1" applyAlignment="1">
      <alignment horizontal="left" vertical="center" wrapText="1"/>
    </xf>
    <xf numFmtId="0" fontId="37" fillId="0" borderId="0" xfId="914" applyFont="1" applyAlignment="1"/>
    <xf numFmtId="0" fontId="3" fillId="0" borderId="0" xfId="0" applyFont="1" applyAlignment="1">
      <alignment horizontal="right" vertical="center"/>
    </xf>
    <xf numFmtId="0" fontId="6" fillId="0" borderId="1" xfId="1017" applyFont="1" applyBorder="1" applyAlignment="1">
      <alignment horizontal="center" vertical="center"/>
    </xf>
    <xf numFmtId="0" fontId="6" fillId="0" borderId="1" xfId="1017" applyFont="1" applyBorder="1" applyAlignment="1">
      <alignment horizontal="center" vertical="center" wrapText="1"/>
    </xf>
    <xf numFmtId="0" fontId="6" fillId="0" borderId="1" xfId="1017" applyFont="1" applyFill="1" applyBorder="1" applyAlignment="1">
      <alignment horizontal="center" vertical="center" wrapText="1"/>
    </xf>
    <xf numFmtId="0" fontId="6" fillId="0" borderId="1" xfId="0" applyFont="1" applyFill="1" applyBorder="1" applyAlignment="1">
      <alignment horizontal="left" vertical="center"/>
    </xf>
    <xf numFmtId="0" fontId="38" fillId="0" borderId="1" xfId="762" applyFont="1" applyFill="1" applyBorder="1" applyAlignment="1">
      <alignment vertical="center"/>
    </xf>
    <xf numFmtId="0" fontId="38" fillId="0" borderId="1" xfId="762" applyFont="1" applyFill="1" applyBorder="1" applyAlignment="1">
      <alignment vertical="center" wrapText="1"/>
    </xf>
    <xf numFmtId="0" fontId="39" fillId="0" borderId="1" xfId="762" applyFont="1" applyFill="1" applyBorder="1" applyAlignment="1">
      <alignment vertical="center"/>
    </xf>
    <xf numFmtId="178" fontId="40" fillId="0" borderId="1" xfId="1334" applyNumberFormat="1" applyFont="1" applyFill="1" applyBorder="1" applyAlignment="1" applyProtection="1">
      <alignment horizontal="left" vertical="center" wrapText="1"/>
      <protection locked="0"/>
    </xf>
    <xf numFmtId="190" fontId="10" fillId="0" borderId="0" xfId="1013" applyNumberFormat="1" applyFill="1">
      <alignment vertical="center"/>
    </xf>
    <xf numFmtId="204" fontId="10" fillId="0" borderId="0" xfId="32" applyNumberFormat="1" applyFont="1" applyFill="1" applyBorder="1" applyAlignment="1" applyProtection="1">
      <alignment vertical="center"/>
    </xf>
    <xf numFmtId="0" fontId="41" fillId="0" borderId="1" xfId="762" applyFont="1" applyFill="1" applyBorder="1" applyAlignment="1">
      <alignment vertical="center"/>
    </xf>
    <xf numFmtId="190" fontId="29" fillId="0" borderId="0" xfId="1013" applyNumberFormat="1" applyFont="1" applyFill="1">
      <alignment vertical="center"/>
    </xf>
    <xf numFmtId="204" fontId="29" fillId="0" borderId="0" xfId="32" applyNumberFormat="1" applyFont="1" applyFill="1" applyBorder="1" applyAlignment="1" applyProtection="1">
      <alignment vertical="center"/>
    </xf>
    <xf numFmtId="0" fontId="42" fillId="0" borderId="0" xfId="762" applyFont="1" applyAlignment="1">
      <alignment horizontal="center" vertical="center"/>
    </xf>
    <xf numFmtId="0" fontId="0" fillId="0" borderId="0" xfId="762" applyFont="1" applyAlignment="1">
      <alignment horizontal="right"/>
    </xf>
    <xf numFmtId="178" fontId="6" fillId="0" borderId="7" xfId="1013" applyNumberFormat="1" applyFont="1" applyBorder="1" applyAlignment="1">
      <alignment horizontal="center" vertical="center" wrapText="1"/>
    </xf>
    <xf numFmtId="190" fontId="4" fillId="0" borderId="1" xfId="0" applyNumberFormat="1" applyFont="1" applyFill="1" applyBorder="1" applyAlignment="1">
      <alignment horizontal="right" vertical="center" wrapText="1"/>
    </xf>
    <xf numFmtId="190" fontId="4" fillId="0" borderId="4" xfId="0" applyNumberFormat="1" applyFont="1" applyFill="1" applyBorder="1" applyAlignment="1">
      <alignment vertical="center" wrapText="1"/>
    </xf>
    <xf numFmtId="190" fontId="4" fillId="0" borderId="1" xfId="0" applyNumberFormat="1" applyFont="1" applyFill="1" applyBorder="1" applyAlignment="1">
      <alignment vertical="center" wrapText="1"/>
    </xf>
    <xf numFmtId="0" fontId="8" fillId="0" borderId="1" xfId="918" applyFont="1" applyFill="1" applyBorder="1" applyAlignment="1">
      <alignment horizontal="left" vertical="center" wrapText="1"/>
    </xf>
    <xf numFmtId="190" fontId="8" fillId="0" borderId="1" xfId="918" applyNumberFormat="1" applyFont="1" applyFill="1" applyBorder="1" applyAlignment="1">
      <alignment horizontal="right" vertical="center" wrapText="1"/>
    </xf>
    <xf numFmtId="190" fontId="3" fillId="0" borderId="4" xfId="0" applyNumberFormat="1" applyFont="1" applyFill="1" applyBorder="1" applyAlignment="1">
      <alignment vertical="center" wrapText="1"/>
    </xf>
    <xf numFmtId="190" fontId="3"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90" fontId="3" fillId="0" borderId="1" xfId="0" applyNumberFormat="1" applyFont="1" applyFill="1" applyBorder="1" applyAlignment="1">
      <alignment horizontal="right" vertical="center" wrapText="1"/>
    </xf>
    <xf numFmtId="0" fontId="0" fillId="0" borderId="1" xfId="0" applyFill="1" applyBorder="1" applyAlignment="1"/>
    <xf numFmtId="193" fontId="34" fillId="0" borderId="1" xfId="0" applyNumberFormat="1" applyFont="1" applyFill="1" applyBorder="1" applyAlignment="1">
      <alignment horizontal="center" vertical="center" wrapText="1"/>
    </xf>
    <xf numFmtId="190" fontId="34" fillId="0" borderId="1" xfId="0" applyNumberFormat="1" applyFont="1" applyFill="1" applyBorder="1" applyAlignment="1">
      <alignment horizontal="right" vertical="center" wrapText="1"/>
    </xf>
    <xf numFmtId="0" fontId="10" fillId="0" borderId="0" xfId="512" applyFill="1" applyAlignment="1" applyProtection="1"/>
    <xf numFmtId="0" fontId="36" fillId="0" borderId="0" xfId="1013" applyFont="1" applyAlignment="1" applyProtection="1">
      <alignment horizontal="center" vertical="center" wrapText="1"/>
    </xf>
    <xf numFmtId="0" fontId="43" fillId="0" borderId="0" xfId="1013" applyFont="1">
      <alignment vertical="center"/>
    </xf>
    <xf numFmtId="0" fontId="10" fillId="0" borderId="0" xfId="1013" applyFont="1">
      <alignment vertical="center"/>
    </xf>
    <xf numFmtId="0" fontId="10" fillId="0" borderId="0" xfId="1013" applyFont="1" applyProtection="1">
      <alignment vertical="center"/>
    </xf>
    <xf numFmtId="0" fontId="44" fillId="0" borderId="0" xfId="1013" applyFont="1" applyProtection="1">
      <alignment vertical="center"/>
    </xf>
    <xf numFmtId="178" fontId="10" fillId="0" borderId="0" xfId="1013" applyNumberFormat="1" applyProtection="1">
      <alignment vertical="center"/>
    </xf>
    <xf numFmtId="0" fontId="10" fillId="3" borderId="0" xfId="1013" applyFill="1" applyProtection="1">
      <alignment vertical="center"/>
    </xf>
    <xf numFmtId="0" fontId="44" fillId="0" borderId="0" xfId="512" applyFont="1" applyFill="1" applyAlignment="1" applyProtection="1"/>
    <xf numFmtId="0" fontId="11" fillId="3" borderId="0" xfId="1013" applyFont="1" applyFill="1" applyAlignment="1" applyProtection="1">
      <alignment horizontal="center" vertical="center"/>
    </xf>
    <xf numFmtId="0" fontId="13" fillId="3" borderId="0" xfId="1013" applyFont="1" applyFill="1" applyProtection="1">
      <alignment vertical="center"/>
    </xf>
    <xf numFmtId="0" fontId="3" fillId="0" borderId="0" xfId="1013" applyFont="1" applyAlignment="1" applyProtection="1">
      <alignment horizontal="left" vertical="center"/>
    </xf>
    <xf numFmtId="0" fontId="31" fillId="3" borderId="0" xfId="1013" applyFont="1" applyFill="1" applyProtection="1">
      <alignment vertical="center"/>
    </xf>
    <xf numFmtId="178" fontId="8" fillId="3" borderId="0" xfId="1013" applyNumberFormat="1" applyFont="1" applyFill="1" applyBorder="1" applyAlignment="1" applyProtection="1">
      <alignment horizontal="right" vertical="center"/>
    </xf>
    <xf numFmtId="0" fontId="45" fillId="0" borderId="0" xfId="1013" applyFont="1" applyAlignment="1" applyProtection="1">
      <alignment horizontal="center" vertical="center" wrapText="1"/>
    </xf>
    <xf numFmtId="190" fontId="6" fillId="3" borderId="8" xfId="512" applyNumberFormat="1" applyFont="1" applyFill="1" applyBorder="1" applyAlignment="1" applyProtection="1">
      <alignment horizontal="center" vertical="center" wrapText="1"/>
    </xf>
    <xf numFmtId="0" fontId="6" fillId="3" borderId="1" xfId="1013" applyFont="1" applyFill="1" applyBorder="1" applyAlignment="1" applyProtection="1">
      <alignment horizontal="center" vertical="center" wrapText="1"/>
    </xf>
    <xf numFmtId="178" fontId="6" fillId="3" borderId="1" xfId="1013" applyNumberFormat="1" applyFont="1" applyFill="1" applyBorder="1" applyAlignment="1" applyProtection="1">
      <alignment horizontal="center" vertical="center" wrapText="1"/>
    </xf>
    <xf numFmtId="204" fontId="8" fillId="3" borderId="4" xfId="32" applyNumberFormat="1" applyFont="1" applyFill="1" applyBorder="1" applyAlignment="1" applyProtection="1">
      <alignment horizontal="right" vertical="center" wrapText="1"/>
    </xf>
    <xf numFmtId="3" fontId="4" fillId="2" borderId="1" xfId="0" applyNumberFormat="1" applyFont="1" applyFill="1" applyBorder="1" applyAlignment="1" applyProtection="1">
      <alignment horizontal="right" vertical="center"/>
    </xf>
    <xf numFmtId="204" fontId="6" fillId="0" borderId="1" xfId="32" applyNumberFormat="1" applyFont="1" applyFill="1" applyBorder="1" applyAlignment="1" applyProtection="1">
      <alignment horizontal="right" vertical="center" wrapText="1" shrinkToFit="1"/>
    </xf>
    <xf numFmtId="0" fontId="13" fillId="3" borderId="0" xfId="1012" applyFont="1" applyFill="1" applyAlignment="1" applyProtection="1">
      <alignment horizontal="center" vertical="center"/>
    </xf>
    <xf numFmtId="3" fontId="3" fillId="2" borderId="1" xfId="0" applyNumberFormat="1" applyFont="1" applyFill="1" applyBorder="1" applyAlignment="1" applyProtection="1">
      <alignment horizontal="right" vertical="center"/>
    </xf>
    <xf numFmtId="204" fontId="8" fillId="0" borderId="1" xfId="32" applyNumberFormat="1" applyFont="1" applyFill="1" applyBorder="1" applyAlignment="1" applyProtection="1">
      <alignment horizontal="right" vertical="center" wrapText="1" shrinkToFit="1"/>
    </xf>
    <xf numFmtId="0" fontId="8" fillId="2" borderId="5"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left" vertical="center" wrapText="1"/>
    </xf>
    <xf numFmtId="0" fontId="3" fillId="4" borderId="5" xfId="0" applyFont="1" applyFill="1" applyBorder="1" applyAlignment="1" applyProtection="1">
      <alignment horizontal="left" vertical="center"/>
      <protection locked="0"/>
    </xf>
    <xf numFmtId="0" fontId="8" fillId="4" borderId="7" xfId="0" applyNumberFormat="1" applyFont="1" applyFill="1" applyBorder="1" applyAlignment="1" applyProtection="1">
      <alignment horizontal="left" vertical="center"/>
    </xf>
    <xf numFmtId="49" fontId="8" fillId="3" borderId="1" xfId="0" applyNumberFormat="1" applyFont="1" applyFill="1" applyBorder="1" applyAlignment="1" applyProtection="1">
      <alignment vertical="center" wrapText="1"/>
    </xf>
    <xf numFmtId="49" fontId="8" fillId="0" borderId="1" xfId="0" applyNumberFormat="1" applyFont="1" applyBorder="1" applyAlignment="1" applyProtection="1">
      <alignment vertical="center" wrapText="1"/>
    </xf>
    <xf numFmtId="0" fontId="46" fillId="2" borderId="5"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xf>
    <xf numFmtId="0" fontId="3" fillId="2" borderId="5" xfId="0" applyNumberFormat="1" applyFont="1" applyFill="1" applyBorder="1" applyAlignment="1" applyProtection="1">
      <alignment vertical="center" wrapText="1"/>
    </xf>
    <xf numFmtId="49" fontId="3" fillId="2" borderId="1" xfId="0" applyNumberFormat="1" applyFont="1" applyFill="1" applyBorder="1" applyAlignment="1" applyProtection="1">
      <alignment horizontal="left" vertical="center"/>
    </xf>
    <xf numFmtId="49" fontId="3" fillId="4" borderId="5"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vertical="center" wrapText="1"/>
    </xf>
    <xf numFmtId="49" fontId="3" fillId="2" borderId="1" xfId="0" applyNumberFormat="1" applyFont="1" applyFill="1" applyBorder="1" applyAlignment="1" applyProtection="1">
      <alignment horizontal="left" vertical="center"/>
      <protection locked="0"/>
    </xf>
    <xf numFmtId="49" fontId="8" fillId="4" borderId="5"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wrapText="1"/>
      <protection locked="0"/>
    </xf>
    <xf numFmtId="49" fontId="6" fillId="2" borderId="5" xfId="0" applyNumberFormat="1" applyFont="1" applyFill="1" applyBorder="1" applyAlignment="1" applyProtection="1">
      <alignment horizontal="distributed" vertical="center"/>
    </xf>
    <xf numFmtId="49" fontId="6" fillId="2" borderId="1" xfId="0" applyNumberFormat="1" applyFont="1" applyFill="1" applyBorder="1" applyAlignment="1" applyProtection="1">
      <alignment horizontal="distributed" vertical="center" wrapText="1" indent="1"/>
    </xf>
    <xf numFmtId="0" fontId="8" fillId="0" borderId="0" xfId="1013" applyFont="1" applyAlignment="1" applyProtection="1">
      <alignment horizontal="left" vertical="center"/>
    </xf>
    <xf numFmtId="0" fontId="8" fillId="0" borderId="0" xfId="1013" applyFont="1" applyFill="1" applyAlignment="1" applyProtection="1">
      <alignment horizontal="left" vertical="center"/>
    </xf>
    <xf numFmtId="3" fontId="10" fillId="3" borderId="0" xfId="1013" applyNumberFormat="1" applyFill="1" applyProtection="1">
      <alignment vertical="center"/>
    </xf>
    <xf numFmtId="0" fontId="6" fillId="0" borderId="0" xfId="1013" applyFont="1" applyFill="1" applyAlignment="1">
      <alignment horizontal="center" vertical="center" wrapText="1"/>
    </xf>
    <xf numFmtId="0" fontId="10" fillId="0" borderId="0" xfId="1012" applyFill="1">
      <alignment vertical="center"/>
    </xf>
    <xf numFmtId="0" fontId="48" fillId="0" borderId="0" xfId="1013" applyFont="1" applyFill="1" applyAlignment="1">
      <alignment horizontal="center" vertical="center"/>
    </xf>
    <xf numFmtId="0" fontId="0" fillId="0" borderId="0" xfId="1013" applyFont="1" applyFill="1">
      <alignment vertical="center"/>
    </xf>
    <xf numFmtId="178" fontId="8" fillId="0" borderId="0" xfId="1013" applyNumberFormat="1" applyFont="1" applyFill="1" applyBorder="1" applyAlignment="1">
      <alignment horizontal="right" vertical="center"/>
    </xf>
    <xf numFmtId="178" fontId="6" fillId="0" borderId="8" xfId="1013" applyNumberFormat="1" applyFont="1" applyFill="1" applyBorder="1" applyAlignment="1">
      <alignment horizontal="center" vertical="center" wrapText="1"/>
    </xf>
    <xf numFmtId="0" fontId="6" fillId="0" borderId="1" xfId="1013" applyFont="1" applyFill="1" applyBorder="1" applyAlignment="1">
      <alignment horizontal="center" vertical="center" wrapText="1"/>
    </xf>
    <xf numFmtId="178" fontId="6" fillId="0" borderId="0" xfId="1013" applyNumberFormat="1" applyFont="1" applyFill="1" applyAlignment="1">
      <alignment horizontal="center" vertical="center" wrapText="1"/>
    </xf>
    <xf numFmtId="0" fontId="8" fillId="0" borderId="3" xfId="1013" applyFont="1" applyFill="1" applyBorder="1" applyAlignment="1">
      <alignment horizontal="left" vertical="center"/>
    </xf>
    <xf numFmtId="190" fontId="8" fillId="0" borderId="1" xfId="1023" applyNumberFormat="1" applyFont="1" applyFill="1" applyBorder="1" applyAlignment="1" applyProtection="1">
      <alignment vertical="center" wrapText="1"/>
    </xf>
    <xf numFmtId="190" fontId="8" fillId="3" borderId="1" xfId="23" applyNumberFormat="1" applyFont="1" applyFill="1" applyBorder="1" applyAlignment="1" applyProtection="1">
      <alignment horizontal="right" vertical="center" wrapText="1"/>
      <protection locked="0"/>
    </xf>
    <xf numFmtId="190" fontId="8" fillId="0" borderId="1" xfId="23" applyNumberFormat="1" applyFont="1" applyFill="1" applyBorder="1" applyAlignment="1" applyProtection="1">
      <alignment horizontal="right" vertical="center" wrapText="1"/>
      <protection locked="0"/>
    </xf>
    <xf numFmtId="10" fontId="8" fillId="0" borderId="1" xfId="32" applyNumberFormat="1" applyFont="1" applyFill="1" applyBorder="1" applyAlignment="1" applyProtection="1">
      <alignment vertical="center" wrapText="1"/>
      <protection locked="0"/>
    </xf>
    <xf numFmtId="49" fontId="8" fillId="0" borderId="1" xfId="1023" applyNumberFormat="1" applyFont="1" applyFill="1" applyBorder="1" applyAlignment="1" applyProtection="1">
      <alignment horizontal="left" vertical="center" wrapText="1"/>
    </xf>
    <xf numFmtId="0" fontId="6" fillId="0" borderId="3" xfId="1013" applyFont="1" applyFill="1" applyBorder="1" applyAlignment="1">
      <alignment horizontal="distributed" vertical="center"/>
    </xf>
    <xf numFmtId="49" fontId="6" fillId="0" borderId="1" xfId="0" applyNumberFormat="1" applyFont="1" applyFill="1" applyBorder="1" applyAlignment="1" applyProtection="1">
      <alignment horizontal="distributed" vertical="center" wrapText="1"/>
    </xf>
    <xf numFmtId="190" fontId="6" fillId="0" borderId="1" xfId="23" applyNumberFormat="1" applyFont="1" applyFill="1" applyBorder="1" applyAlignment="1" applyProtection="1">
      <alignment horizontal="right" vertical="center" wrapText="1"/>
      <protection locked="0"/>
    </xf>
    <xf numFmtId="10" fontId="6" fillId="0" borderId="1" xfId="32" applyNumberFormat="1" applyFont="1" applyFill="1" applyBorder="1" applyAlignment="1" applyProtection="1">
      <alignment vertical="center" wrapText="1"/>
      <protection locked="0"/>
    </xf>
    <xf numFmtId="0" fontId="6" fillId="0" borderId="1" xfId="1013" applyFont="1" applyFill="1" applyBorder="1" applyAlignment="1">
      <alignment vertical="center" wrapText="1"/>
    </xf>
    <xf numFmtId="0" fontId="8" fillId="0" borderId="3" xfId="1013" applyNumberFormat="1" applyFont="1" applyFill="1" applyBorder="1" applyAlignment="1">
      <alignment horizontal="left" vertical="center"/>
    </xf>
    <xf numFmtId="0" fontId="8" fillId="0" borderId="1" xfId="1013" applyNumberFormat="1" applyFont="1" applyFill="1" applyBorder="1" applyAlignment="1">
      <alignment horizontal="left" vertical="center" wrapText="1"/>
    </xf>
    <xf numFmtId="0" fontId="8" fillId="0" borderId="3" xfId="1012" applyFont="1" applyFill="1" applyBorder="1" applyAlignment="1">
      <alignment horizontal="left" vertical="center"/>
    </xf>
    <xf numFmtId="0" fontId="8" fillId="0" borderId="1" xfId="1013" applyNumberFormat="1" applyFont="1" applyFill="1" applyBorder="1" applyAlignment="1">
      <alignment vertical="center" wrapText="1"/>
    </xf>
    <xf numFmtId="0" fontId="6" fillId="0" borderId="1" xfId="1013" applyFont="1" applyFill="1" applyBorder="1" applyAlignment="1">
      <alignment horizontal="left" vertical="center" wrapText="1"/>
    </xf>
    <xf numFmtId="0" fontId="6" fillId="0" borderId="1" xfId="1013" applyNumberFormat="1" applyFont="1" applyFill="1" applyBorder="1" applyAlignment="1">
      <alignment horizontal="left" vertical="center" wrapText="1"/>
    </xf>
    <xf numFmtId="0" fontId="6" fillId="0" borderId="1" xfId="1013" applyFont="1" applyFill="1" applyBorder="1" applyAlignment="1">
      <alignment horizontal="distributed" vertical="center" wrapText="1" indent="2"/>
    </xf>
    <xf numFmtId="0" fontId="49" fillId="0" borderId="0" xfId="1013" applyFont="1" applyFill="1">
      <alignment vertical="center"/>
    </xf>
    <xf numFmtId="3" fontId="10" fillId="0" borderId="0" xfId="1013" applyNumberFormat="1" applyFill="1">
      <alignment vertical="center"/>
    </xf>
    <xf numFmtId="0" fontId="6" fillId="3" borderId="0" xfId="1013" applyFont="1" applyFill="1" applyAlignment="1" applyProtection="1">
      <alignment horizontal="center" vertical="center" wrapText="1"/>
    </xf>
    <xf numFmtId="0" fontId="8" fillId="3" borderId="0" xfId="1013" applyFont="1" applyFill="1" applyProtection="1">
      <alignment vertical="center"/>
    </xf>
    <xf numFmtId="0" fontId="10" fillId="3" borderId="0" xfId="1012" applyFill="1" applyProtection="1">
      <alignment vertical="center"/>
    </xf>
    <xf numFmtId="178" fontId="10" fillId="3" borderId="0" xfId="1013" applyNumberFormat="1" applyFill="1" applyProtection="1">
      <alignment vertical="center"/>
    </xf>
    <xf numFmtId="0" fontId="0" fillId="0" borderId="0" xfId="0" applyAlignment="1" applyProtection="1"/>
    <xf numFmtId="0" fontId="48" fillId="0" borderId="0" xfId="1013" applyFont="1" applyFill="1" applyAlignment="1" applyProtection="1">
      <alignment horizontal="center" vertical="center"/>
    </xf>
    <xf numFmtId="0" fontId="0" fillId="0" borderId="0" xfId="0" applyFill="1" applyAlignment="1" applyProtection="1"/>
    <xf numFmtId="0" fontId="31" fillId="0" borderId="0" xfId="1013" applyFont="1" applyFill="1" applyProtection="1">
      <alignment vertical="center"/>
    </xf>
    <xf numFmtId="0" fontId="6" fillId="0" borderId="1" xfId="1013" applyFont="1" applyFill="1" applyBorder="1" applyAlignment="1" applyProtection="1">
      <alignment horizontal="center" vertical="center" wrapText="1"/>
    </xf>
    <xf numFmtId="178" fontId="6" fillId="0" borderId="0" xfId="1013" applyNumberFormat="1" applyFont="1" applyFill="1" applyAlignment="1" applyProtection="1">
      <alignment horizontal="center" vertical="center" wrapText="1"/>
    </xf>
    <xf numFmtId="0" fontId="6" fillId="0" borderId="3" xfId="1013" applyNumberFormat="1" applyFont="1" applyFill="1" applyBorder="1" applyAlignment="1" applyProtection="1">
      <alignment horizontal="left" vertical="center"/>
    </xf>
    <xf numFmtId="0" fontId="6" fillId="0" borderId="1" xfId="1013" applyNumberFormat="1" applyFont="1" applyFill="1" applyBorder="1" applyAlignment="1" applyProtection="1">
      <alignment vertical="center" wrapText="1"/>
    </xf>
    <xf numFmtId="3" fontId="6" fillId="0" borderId="1" xfId="0" applyNumberFormat="1" applyFont="1" applyFill="1" applyBorder="1" applyAlignment="1" applyProtection="1">
      <alignment horizontal="right" vertical="center"/>
      <protection locked="0"/>
    </xf>
    <xf numFmtId="0" fontId="13" fillId="0" borderId="0" xfId="1012" applyFont="1" applyFill="1" applyAlignment="1" applyProtection="1">
      <alignment horizontal="center" vertical="center"/>
    </xf>
    <xf numFmtId="3" fontId="8" fillId="3" borderId="1"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0" fontId="8" fillId="0" borderId="3" xfId="1013" applyFont="1" applyFill="1" applyBorder="1" applyAlignment="1" applyProtection="1">
      <alignment horizontal="left" vertical="top" wrapText="1"/>
    </xf>
    <xf numFmtId="0" fontId="8" fillId="0" borderId="1" xfId="1013" applyNumberFormat="1" applyFont="1" applyFill="1" applyBorder="1" applyAlignment="1" applyProtection="1">
      <alignment vertical="center" wrapText="1"/>
    </xf>
    <xf numFmtId="0" fontId="6" fillId="0" borderId="3" xfId="1013" applyFont="1" applyFill="1" applyBorder="1" applyAlignment="1" applyProtection="1">
      <alignment horizontal="distributed" vertical="center"/>
    </xf>
    <xf numFmtId="0" fontId="8" fillId="0" borderId="3" xfId="1012" applyFont="1" applyFill="1" applyBorder="1" applyAlignment="1" applyProtection="1">
      <alignment horizontal="left" vertical="center"/>
    </xf>
    <xf numFmtId="0" fontId="8" fillId="0" borderId="1" xfId="1012" applyFont="1" applyFill="1" applyBorder="1" applyAlignment="1" applyProtection="1">
      <alignment horizontal="left" vertical="center" wrapText="1"/>
    </xf>
    <xf numFmtId="0" fontId="25" fillId="0" borderId="3" xfId="1013" applyFont="1" applyFill="1" applyBorder="1" applyAlignment="1" applyProtection="1">
      <alignment horizontal="distributed" vertical="center"/>
    </xf>
    <xf numFmtId="0" fontId="6" fillId="0" borderId="1" xfId="1013" applyNumberFormat="1" applyFont="1" applyFill="1" applyBorder="1" applyAlignment="1" applyProtection="1">
      <alignment horizontal="distributed" vertical="center"/>
    </xf>
    <xf numFmtId="0" fontId="10" fillId="0" borderId="0" xfId="512" applyAlignment="1">
      <alignment vertical="center"/>
    </xf>
    <xf numFmtId="0" fontId="11" fillId="3" borderId="0" xfId="1013" applyFont="1" applyFill="1" applyAlignment="1">
      <alignment horizontal="center" vertical="center"/>
    </xf>
    <xf numFmtId="0" fontId="8" fillId="3" borderId="0" xfId="1013" applyFont="1" applyFill="1" applyAlignment="1">
      <alignment horizontal="left" vertical="center"/>
    </xf>
    <xf numFmtId="0" fontId="3" fillId="0" borderId="0" xfId="1013" applyFont="1">
      <alignment vertical="center"/>
    </xf>
    <xf numFmtId="0" fontId="31" fillId="3" borderId="0" xfId="1013" applyFont="1" applyFill="1">
      <alignment vertical="center"/>
    </xf>
    <xf numFmtId="0" fontId="8" fillId="0" borderId="0" xfId="512" applyFont="1" applyFill="1" applyAlignment="1"/>
    <xf numFmtId="178" fontId="8" fillId="3" borderId="0" xfId="1013" applyNumberFormat="1" applyFont="1" applyFill="1" applyBorder="1" applyAlignment="1">
      <alignment horizontal="right" vertical="center"/>
    </xf>
    <xf numFmtId="0" fontId="6" fillId="3" borderId="1" xfId="1013" applyFont="1" applyFill="1" applyBorder="1" applyAlignment="1">
      <alignment horizontal="center" vertical="center" wrapText="1"/>
    </xf>
    <xf numFmtId="178" fontId="6" fillId="3" borderId="1" xfId="1013" applyNumberFormat="1" applyFont="1" applyFill="1" applyBorder="1" applyAlignment="1">
      <alignment horizontal="center" vertical="center" wrapText="1"/>
    </xf>
    <xf numFmtId="178" fontId="6" fillId="3" borderId="0" xfId="1013" applyNumberFormat="1" applyFont="1" applyFill="1" applyAlignment="1">
      <alignment horizontal="center" vertical="center" wrapText="1"/>
    </xf>
    <xf numFmtId="49" fontId="4" fillId="0" borderId="1" xfId="762" applyNumberFormat="1" applyFont="1" applyBorder="1" applyAlignment="1">
      <alignment horizontal="left" vertical="center" wrapText="1"/>
    </xf>
    <xf numFmtId="190" fontId="6" fillId="5" borderId="1" xfId="977" applyNumberFormat="1" applyFont="1" applyFill="1" applyBorder="1" applyAlignment="1">
      <alignment horizontal="right" vertical="center"/>
    </xf>
    <xf numFmtId="204" fontId="4" fillId="0" borderId="1" xfId="32" applyNumberFormat="1" applyFont="1" applyBorder="1" applyAlignment="1">
      <alignment vertical="center" wrapText="1"/>
    </xf>
    <xf numFmtId="204" fontId="4" fillId="0" borderId="1" xfId="32" applyNumberFormat="1" applyFont="1" applyFill="1" applyBorder="1" applyAlignment="1" applyProtection="1">
      <alignment horizontal="right" vertical="center" wrapText="1"/>
    </xf>
    <xf numFmtId="49" fontId="3" fillId="0" borderId="1" xfId="762" applyNumberFormat="1" applyFont="1" applyBorder="1" applyAlignment="1">
      <alignment horizontal="left" vertical="center" wrapText="1"/>
    </xf>
    <xf numFmtId="190" fontId="8" fillId="5" borderId="1" xfId="977" applyNumberFormat="1" applyFont="1" applyFill="1" applyBorder="1" applyAlignment="1">
      <alignment horizontal="right" vertical="center"/>
    </xf>
    <xf numFmtId="190" fontId="3" fillId="0" borderId="1" xfId="959" applyNumberFormat="1" applyFont="1" applyBorder="1" applyAlignment="1">
      <alignment horizontal="right" vertical="center" wrapText="1"/>
    </xf>
    <xf numFmtId="204" fontId="3" fillId="0" borderId="1" xfId="32" applyNumberFormat="1" applyFont="1" applyBorder="1" applyAlignment="1">
      <alignment vertical="center" wrapText="1"/>
    </xf>
    <xf numFmtId="0" fontId="10" fillId="0" borderId="0" xfId="512" applyFont="1" applyFill="1" applyAlignment="1"/>
    <xf numFmtId="0" fontId="10" fillId="0" borderId="0" xfId="512" applyFont="1" applyAlignment="1"/>
    <xf numFmtId="190" fontId="10" fillId="0" borderId="0" xfId="512" applyNumberFormat="1" applyAlignment="1"/>
    <xf numFmtId="190" fontId="10" fillId="0" borderId="0" xfId="512" applyNumberFormat="1" applyAlignment="1">
      <alignment vertical="center"/>
    </xf>
    <xf numFmtId="190" fontId="4" fillId="0" borderId="1" xfId="23" applyNumberFormat="1" applyFont="1" applyFill="1" applyBorder="1" applyAlignment="1">
      <alignment horizontal="right" vertical="center" wrapText="1"/>
    </xf>
    <xf numFmtId="190" fontId="3" fillId="0" borderId="1" xfId="958" applyNumberFormat="1" applyFont="1" applyBorder="1" applyAlignment="1">
      <alignment horizontal="right" vertical="center" wrapText="1"/>
    </xf>
    <xf numFmtId="190" fontId="3" fillId="0" borderId="1" xfId="23" applyNumberFormat="1" applyFont="1" applyFill="1" applyBorder="1" applyAlignment="1">
      <alignment horizontal="right" vertical="center" wrapText="1"/>
    </xf>
    <xf numFmtId="204" fontId="3" fillId="0" borderId="1" xfId="32" applyNumberFormat="1" applyFont="1" applyFill="1" applyBorder="1" applyAlignment="1" applyProtection="1">
      <alignment horizontal="right" vertical="center" wrapText="1"/>
    </xf>
    <xf numFmtId="49" fontId="4" fillId="0" borderId="1" xfId="762" applyNumberFormat="1" applyFont="1" applyBorder="1" applyAlignment="1">
      <alignment horizontal="distributed" vertical="center" wrapText="1"/>
    </xf>
    <xf numFmtId="190" fontId="6" fillId="0" borderId="1" xfId="802" applyNumberFormat="1" applyFont="1" applyFill="1" applyBorder="1" applyAlignment="1" applyProtection="1">
      <alignment horizontal="right" vertical="center" wrapText="1"/>
    </xf>
    <xf numFmtId="190" fontId="3" fillId="0" borderId="1" xfId="1009" applyNumberFormat="1" applyFont="1" applyFill="1" applyBorder="1" applyAlignment="1" applyProtection="1">
      <alignment horizontal="right" vertical="center" wrapText="1"/>
    </xf>
    <xf numFmtId="190" fontId="6" fillId="0" borderId="1" xfId="1022" applyNumberFormat="1" applyFont="1" applyBorder="1" applyAlignment="1">
      <alignment horizontal="right" vertical="center" wrapText="1"/>
    </xf>
    <xf numFmtId="0" fontId="29" fillId="0" borderId="0" xfId="512" applyFont="1" applyAlignment="1"/>
    <xf numFmtId="190" fontId="6" fillId="0" borderId="1" xfId="734" applyNumberFormat="1" applyFont="1" applyFill="1" applyBorder="1" applyAlignment="1" applyProtection="1">
      <alignment horizontal="right" vertical="center"/>
    </xf>
    <xf numFmtId="190" fontId="8" fillId="0" borderId="1" xfId="734" applyNumberFormat="1" applyFont="1" applyFill="1" applyBorder="1" applyAlignment="1" applyProtection="1">
      <alignment horizontal="right" vertical="center"/>
    </xf>
    <xf numFmtId="178" fontId="4" fillId="0" borderId="1"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190" fontId="4" fillId="0" borderId="1" xfId="957" applyNumberFormat="1" applyFont="1" applyBorder="1" applyAlignment="1">
      <alignment horizontal="right" vertical="center" wrapText="1"/>
    </xf>
    <xf numFmtId="190" fontId="3" fillId="0" borderId="1" xfId="957" applyNumberFormat="1" applyFont="1" applyBorder="1" applyAlignment="1">
      <alignment horizontal="right" vertical="center" wrapText="1"/>
    </xf>
    <xf numFmtId="204" fontId="8" fillId="0" borderId="1" xfId="32" applyNumberFormat="1" applyFont="1" applyFill="1" applyBorder="1" applyAlignment="1" applyProtection="1">
      <alignment horizontal="right" vertical="center" wrapText="1"/>
    </xf>
    <xf numFmtId="201"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right" vertical="center" wrapText="1"/>
    </xf>
    <xf numFmtId="178" fontId="4" fillId="0" borderId="1" xfId="957" applyNumberFormat="1" applyFont="1" applyBorder="1" applyAlignment="1">
      <alignment horizontal="right" vertical="center" wrapText="1"/>
    </xf>
    <xf numFmtId="0" fontId="50" fillId="0" borderId="0" xfId="0" applyNumberFormat="1" applyFont="1" applyFill="1" applyAlignment="1" applyProtection="1">
      <alignment horizontal="left" vertical="top" wrapText="1"/>
    </xf>
    <xf numFmtId="190" fontId="4" fillId="0" borderId="1" xfId="0" applyNumberFormat="1" applyFont="1" applyBorder="1" applyAlignment="1">
      <alignment horizontal="right" vertical="center" wrapText="1"/>
    </xf>
    <xf numFmtId="204" fontId="6" fillId="0" borderId="1" xfId="32" applyNumberFormat="1" applyFont="1" applyFill="1" applyBorder="1" applyAlignment="1" applyProtection="1">
      <alignment horizontal="right" vertical="center" wrapText="1"/>
    </xf>
    <xf numFmtId="190" fontId="3" fillId="0" borderId="1" xfId="0" applyNumberFormat="1" applyFont="1" applyBorder="1" applyAlignment="1">
      <alignment horizontal="right" vertical="center" wrapText="1"/>
    </xf>
    <xf numFmtId="190" fontId="8" fillId="0" borderId="1" xfId="0" applyNumberFormat="1" applyFont="1" applyFill="1" applyBorder="1" applyAlignment="1" applyProtection="1">
      <alignment horizontal="right" vertical="center" wrapText="1"/>
      <protection locked="0"/>
    </xf>
    <xf numFmtId="190" fontId="8" fillId="0" borderId="1" xfId="1013" applyNumberFormat="1" applyFont="1" applyBorder="1" applyAlignment="1">
      <alignment horizontal="right" vertical="center" wrapText="1"/>
    </xf>
    <xf numFmtId="204" fontId="3" fillId="0" borderId="1" xfId="32" applyNumberFormat="1" applyFont="1" applyBorder="1" applyAlignment="1">
      <alignment horizontal="right" vertical="center" wrapText="1"/>
    </xf>
    <xf numFmtId="190" fontId="10" fillId="0" borderId="1" xfId="512" applyNumberFormat="1" applyFill="1" applyBorder="1" applyAlignment="1">
      <alignment horizontal="right" vertical="center" wrapText="1"/>
    </xf>
    <xf numFmtId="204" fontId="4" fillId="0" borderId="1" xfId="32" applyNumberFormat="1" applyFont="1" applyBorder="1" applyAlignment="1">
      <alignment horizontal="right" vertical="center" wrapText="1"/>
    </xf>
    <xf numFmtId="0" fontId="8" fillId="0" borderId="1" xfId="512" applyNumberFormat="1" applyFont="1" applyFill="1" applyBorder="1" applyAlignment="1">
      <alignment horizontal="left" vertical="center"/>
    </xf>
    <xf numFmtId="190" fontId="8" fillId="3" borderId="1" xfId="0" applyNumberFormat="1" applyFont="1" applyFill="1" applyBorder="1" applyAlignment="1" applyProtection="1">
      <alignment horizontal="right" vertical="center" wrapText="1"/>
      <protection locked="0"/>
    </xf>
    <xf numFmtId="190" fontId="3" fillId="0" borderId="1" xfId="0" applyNumberFormat="1" applyFont="1" applyBorder="1" applyAlignment="1">
      <alignment horizontal="right" vertical="center" wrapText="1" shrinkToFit="1"/>
    </xf>
    <xf numFmtId="190" fontId="8" fillId="0" borderId="1" xfId="1013" applyNumberFormat="1" applyFont="1" applyFill="1" applyBorder="1" applyAlignment="1">
      <alignment horizontal="right" vertical="center" wrapText="1"/>
    </xf>
    <xf numFmtId="0" fontId="10" fillId="0" borderId="0" xfId="512" applyFill="1" applyAlignment="1">
      <alignment wrapText="1"/>
    </xf>
    <xf numFmtId="0" fontId="8" fillId="0" borderId="0" xfId="1013" applyFont="1" applyFill="1" applyAlignment="1">
      <alignment horizontal="left" vertical="center"/>
    </xf>
    <xf numFmtId="0" fontId="3" fillId="0" borderId="0" xfId="1013" applyFont="1" applyFill="1">
      <alignment vertical="center"/>
    </xf>
    <xf numFmtId="190" fontId="6" fillId="0" borderId="1" xfId="834" applyNumberFormat="1" applyFont="1" applyFill="1" applyBorder="1" applyAlignment="1">
      <alignment horizontal="right" vertical="center" wrapText="1"/>
    </xf>
    <xf numFmtId="190" fontId="6" fillId="0" borderId="1" xfId="1214" applyNumberFormat="1" applyFont="1" applyFill="1" applyBorder="1" applyAlignment="1">
      <alignment horizontal="right" vertical="center" wrapText="1"/>
    </xf>
    <xf numFmtId="0" fontId="25" fillId="0" borderId="0" xfId="1012" applyFont="1" applyFill="1">
      <alignment vertical="center"/>
    </xf>
    <xf numFmtId="190" fontId="8" fillId="0" borderId="1" xfId="834" applyNumberFormat="1" applyFont="1" applyFill="1" applyBorder="1" applyAlignment="1">
      <alignment horizontal="right" vertical="center" wrapText="1"/>
    </xf>
    <xf numFmtId="190" fontId="8" fillId="0" borderId="1" xfId="1214" applyNumberFormat="1" applyFont="1" applyFill="1" applyBorder="1" applyAlignment="1">
      <alignment horizontal="right" vertical="center" wrapText="1"/>
    </xf>
    <xf numFmtId="190" fontId="14" fillId="0" borderId="1" xfId="0" applyNumberFormat="1" applyFont="1" applyFill="1" applyBorder="1" applyAlignment="1">
      <alignment horizontal="right" vertical="center" wrapText="1"/>
    </xf>
    <xf numFmtId="190" fontId="8" fillId="0" borderId="1" xfId="0" applyNumberFormat="1" applyFont="1" applyFill="1" applyBorder="1" applyAlignment="1" applyProtection="1">
      <alignment horizontal="right" vertical="center" wrapText="1"/>
    </xf>
    <xf numFmtId="190" fontId="8" fillId="0" borderId="1" xfId="1027" applyNumberFormat="1" applyFont="1" applyFill="1" applyBorder="1" applyAlignment="1">
      <alignment horizontal="right" vertical="center" wrapText="1"/>
    </xf>
    <xf numFmtId="0" fontId="4" fillId="0" borderId="1" xfId="0" applyFont="1" applyFill="1" applyBorder="1" applyAlignment="1">
      <alignment horizontal="distributed" vertical="center" wrapText="1"/>
    </xf>
    <xf numFmtId="0" fontId="29" fillId="3" borderId="0" xfId="1013" applyFont="1" applyFill="1" applyAlignment="1" applyProtection="1">
      <alignment horizontal="center" vertical="center"/>
    </xf>
    <xf numFmtId="0" fontId="29" fillId="3" borderId="0" xfId="1013" applyFont="1" applyFill="1" applyProtection="1">
      <alignment vertical="center"/>
    </xf>
    <xf numFmtId="190" fontId="0" fillId="3" borderId="0" xfId="0" applyNumberFormat="1" applyFill="1" applyAlignment="1" applyProtection="1"/>
    <xf numFmtId="0" fontId="8" fillId="3" borderId="0" xfId="1013" applyFont="1" applyFill="1" applyBorder="1" applyAlignment="1" applyProtection="1">
      <alignment horizontal="left" vertical="center"/>
    </xf>
    <xf numFmtId="0" fontId="31" fillId="3" borderId="0" xfId="1013" applyFont="1" applyFill="1" applyBorder="1" applyProtection="1">
      <alignment vertical="center"/>
    </xf>
    <xf numFmtId="178" fontId="6" fillId="3" borderId="8" xfId="1013" applyNumberFormat="1" applyFont="1" applyFill="1" applyBorder="1" applyAlignment="1" applyProtection="1">
      <alignment horizontal="center" vertical="center" wrapText="1"/>
    </xf>
    <xf numFmtId="178" fontId="6" fillId="3" borderId="9" xfId="1013" applyNumberFormat="1" applyFont="1" applyFill="1" applyBorder="1" applyAlignment="1" applyProtection="1">
      <alignment horizontal="center" vertical="center" wrapText="1"/>
    </xf>
    <xf numFmtId="0" fontId="29" fillId="3" borderId="0" xfId="1013" applyFont="1" applyFill="1" applyAlignment="1" applyProtection="1">
      <alignment horizontal="center" vertical="center" wrapText="1"/>
    </xf>
    <xf numFmtId="0" fontId="4" fillId="4" borderId="3" xfId="998" applyNumberFormat="1" applyFont="1" applyFill="1" applyBorder="1" applyAlignment="1" applyProtection="1">
      <alignment horizontal="left" vertical="center"/>
    </xf>
    <xf numFmtId="0" fontId="6" fillId="3" borderId="1" xfId="0" applyFont="1" applyFill="1" applyBorder="1" applyAlignment="1" applyProtection="1">
      <alignment vertical="center" wrapText="1"/>
    </xf>
    <xf numFmtId="204" fontId="6" fillId="3" borderId="1" xfId="32" applyNumberFormat="1" applyFont="1" applyFill="1" applyBorder="1" applyAlignment="1" applyProtection="1">
      <alignment horizontal="right" vertical="center" wrapText="1"/>
      <protection locked="0"/>
    </xf>
    <xf numFmtId="0" fontId="25" fillId="3" borderId="0" xfId="1012" applyFont="1" applyFill="1" applyAlignment="1" applyProtection="1">
      <alignment horizontal="center" vertical="center"/>
    </xf>
    <xf numFmtId="0" fontId="3" fillId="4" borderId="3" xfId="998" applyNumberFormat="1" applyFont="1" applyFill="1" applyBorder="1" applyAlignment="1" applyProtection="1">
      <alignment horizontal="left" vertical="center"/>
    </xf>
    <xf numFmtId="0" fontId="8" fillId="3" borderId="1" xfId="0" applyFont="1" applyFill="1" applyBorder="1" applyAlignment="1" applyProtection="1">
      <alignment vertical="center" wrapText="1"/>
    </xf>
    <xf numFmtId="204" fontId="8" fillId="3" borderId="1" xfId="32" applyNumberFormat="1" applyFont="1" applyFill="1" applyBorder="1" applyAlignment="1" applyProtection="1">
      <alignment horizontal="right" vertical="center" wrapText="1"/>
      <protection locked="0"/>
    </xf>
    <xf numFmtId="0" fontId="3"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3" fontId="3" fillId="0" borderId="10"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4" fillId="0" borderId="1" xfId="0" applyFont="1" applyBorder="1" applyAlignment="1" applyProtection="1">
      <alignment vertical="center" wrapText="1"/>
    </xf>
    <xf numFmtId="49" fontId="3" fillId="3" borderId="1" xfId="998" applyNumberFormat="1" applyFont="1" applyFill="1" applyBorder="1" applyAlignment="1" applyProtection="1">
      <alignment vertical="center" wrapText="1"/>
    </xf>
    <xf numFmtId="49" fontId="4" fillId="3" borderId="1" xfId="998" applyNumberFormat="1" applyFont="1" applyFill="1" applyBorder="1" applyAlignment="1" applyProtection="1">
      <alignment vertical="center" wrapText="1"/>
    </xf>
    <xf numFmtId="0" fontId="6" fillId="3" borderId="1" xfId="1013" applyFont="1" applyFill="1" applyBorder="1" applyAlignment="1" applyProtection="1">
      <alignment horizontal="distributed" vertical="center" wrapText="1" indent="1"/>
    </xf>
    <xf numFmtId="0" fontId="6" fillId="3" borderId="1" xfId="1012" applyFont="1" applyFill="1" applyBorder="1" applyAlignment="1" applyProtection="1">
      <alignment horizontal="left" vertical="center" wrapText="1"/>
    </xf>
    <xf numFmtId="0" fontId="29" fillId="0" borderId="0" xfId="1013" applyFont="1" applyAlignment="1" applyProtection="1">
      <alignment horizontal="center" vertical="center"/>
    </xf>
    <xf numFmtId="0" fontId="8" fillId="3" borderId="0" xfId="1013" applyFont="1" applyFill="1" applyAlignment="1" applyProtection="1">
      <alignment horizontal="left" vertical="center"/>
    </xf>
    <xf numFmtId="0" fontId="8" fillId="0" borderId="0" xfId="1013" applyFont="1" applyProtection="1">
      <alignment vertical="center"/>
    </xf>
    <xf numFmtId="178" fontId="8" fillId="3" borderId="0" xfId="1013" applyNumberFormat="1" applyFont="1" applyFill="1" applyAlignment="1" applyProtection="1">
      <alignment horizontal="right" vertical="center"/>
    </xf>
    <xf numFmtId="0" fontId="32" fillId="3" borderId="0" xfId="1011" applyFont="1" applyFill="1" applyAlignment="1" applyProtection="1">
      <alignment vertical="center" wrapText="1"/>
    </xf>
    <xf numFmtId="0" fontId="13" fillId="3" borderId="0" xfId="1012" applyFont="1" applyFill="1" applyProtection="1">
      <alignment vertical="center"/>
    </xf>
    <xf numFmtId="49" fontId="3" fillId="0" borderId="1" xfId="998" applyNumberFormat="1" applyFont="1" applyBorder="1" applyAlignment="1" applyProtection="1">
      <alignment vertical="center" wrapText="1"/>
    </xf>
    <xf numFmtId="0" fontId="6" fillId="3" borderId="1" xfId="1013" applyFont="1" applyFill="1" applyBorder="1" applyAlignment="1" applyProtection="1">
      <alignment vertical="center" wrapText="1"/>
    </xf>
    <xf numFmtId="3" fontId="4" fillId="0" borderId="10" xfId="0" applyNumberFormat="1" applyFont="1" applyFill="1" applyBorder="1" applyAlignment="1" applyProtection="1">
      <alignment horizontal="right" vertical="center"/>
      <protection locked="0"/>
    </xf>
    <xf numFmtId="0" fontId="6" fillId="0" borderId="1" xfId="1013" applyFont="1" applyBorder="1" applyAlignment="1" applyProtection="1">
      <alignment vertical="center" wrapText="1"/>
    </xf>
    <xf numFmtId="0" fontId="6" fillId="3" borderId="1" xfId="1013" applyFont="1" applyFill="1" applyBorder="1" applyAlignment="1" applyProtection="1">
      <alignment horizontal="distributed" vertical="center" indent="1"/>
    </xf>
    <xf numFmtId="184" fontId="6" fillId="0" borderId="1" xfId="23" applyNumberFormat="1" applyFont="1" applyFill="1" applyBorder="1" applyAlignment="1" applyProtection="1">
      <alignment horizontal="right" vertical="center" wrapText="1"/>
    </xf>
    <xf numFmtId="0" fontId="8" fillId="0" borderId="3" xfId="1013" applyFont="1" applyBorder="1" applyProtection="1">
      <alignment vertical="center"/>
    </xf>
    <xf numFmtId="0" fontId="2" fillId="0" borderId="0" xfId="762" applyFont="1" applyAlignment="1">
      <alignment horizontal="center" vertical="center"/>
    </xf>
    <xf numFmtId="0" fontId="8" fillId="0" borderId="1" xfId="918" applyFont="1" applyFill="1" applyBorder="1" applyAlignment="1">
      <alignment horizontal="center" vertical="center" wrapText="1"/>
    </xf>
    <xf numFmtId="0" fontId="44" fillId="0" borderId="1" xfId="0" applyFont="1" applyFill="1" applyBorder="1" applyAlignment="1">
      <alignment vertical="center"/>
    </xf>
    <xf numFmtId="190" fontId="44" fillId="0" borderId="1" xfId="918" applyNumberFormat="1" applyFont="1" applyFill="1" applyBorder="1" applyAlignment="1">
      <alignment horizontal="right" vertical="center" wrapText="1"/>
    </xf>
    <xf numFmtId="0" fontId="3" fillId="3" borderId="0" xfId="0" applyFont="1" applyFill="1" applyAlignment="1" applyProtection="1">
      <alignment vertical="center"/>
    </xf>
    <xf numFmtId="0" fontId="0" fillId="3" borderId="0" xfId="0" applyFill="1" applyAlignment="1" applyProtection="1"/>
    <xf numFmtId="0" fontId="0" fillId="3" borderId="0" xfId="0" applyFill="1" applyAlignment="1" applyProtection="1">
      <alignment vertical="center"/>
    </xf>
    <xf numFmtId="0" fontId="51" fillId="0" borderId="0" xfId="0" applyFont="1" applyFill="1" applyAlignment="1" applyProtection="1">
      <alignment vertical="center"/>
    </xf>
    <xf numFmtId="0" fontId="52" fillId="0" borderId="0" xfId="1013" applyFont="1" applyAlignment="1" applyProtection="1">
      <alignment horizontal="center" vertical="center"/>
    </xf>
    <xf numFmtId="0" fontId="0" fillId="0" borderId="0" xfId="1013" applyFont="1" applyProtection="1">
      <alignment vertical="center"/>
    </xf>
    <xf numFmtId="0" fontId="3" fillId="3" borderId="0" xfId="0" applyFont="1" applyFill="1" applyAlignment="1" applyProtection="1"/>
    <xf numFmtId="0" fontId="8" fillId="3" borderId="0" xfId="1013" applyFont="1" applyFill="1" applyAlignment="1" applyProtection="1">
      <alignment horizontal="right" vertical="center"/>
    </xf>
    <xf numFmtId="0" fontId="6" fillId="4" borderId="7" xfId="0" applyNumberFormat="1" applyFont="1" applyFill="1" applyBorder="1" applyAlignment="1" applyProtection="1">
      <alignment horizontal="left" vertical="center"/>
    </xf>
    <xf numFmtId="49" fontId="6" fillId="3" borderId="1" xfId="0" applyNumberFormat="1" applyFont="1" applyFill="1" applyBorder="1" applyAlignment="1" applyProtection="1">
      <alignment vertical="center" wrapText="1"/>
    </xf>
    <xf numFmtId="0" fontId="10" fillId="3" borderId="0" xfId="1013" applyFont="1" applyFill="1" applyProtection="1">
      <alignment vertical="center"/>
    </xf>
    <xf numFmtId="9" fontId="10" fillId="3" borderId="0" xfId="368" applyFont="1" applyFill="1" applyAlignment="1" applyProtection="1">
      <alignment vertical="center"/>
    </xf>
    <xf numFmtId="0" fontId="29" fillId="3" borderId="0" xfId="1013" applyFont="1" applyFill="1" applyBorder="1" applyAlignment="1" applyProtection="1">
      <alignment vertical="center" wrapText="1"/>
    </xf>
    <xf numFmtId="0" fontId="53" fillId="3" borderId="0" xfId="0" applyFont="1" applyFill="1" applyAlignment="1" applyProtection="1">
      <alignment horizontal="center" vertical="center"/>
    </xf>
    <xf numFmtId="0" fontId="25" fillId="3" borderId="0" xfId="1013" applyFont="1" applyFill="1" applyAlignment="1" applyProtection="1">
      <alignment horizontal="center" vertical="center"/>
    </xf>
    <xf numFmtId="0" fontId="0" fillId="3" borderId="0" xfId="0" applyFill="1" applyAlignment="1" applyProtection="1">
      <alignment horizontal="center" vertical="center"/>
    </xf>
    <xf numFmtId="0" fontId="8" fillId="4" borderId="7" xfId="0" applyFont="1" applyFill="1" applyBorder="1" applyAlignment="1" applyProtection="1">
      <alignment horizontal="left" vertical="center"/>
    </xf>
    <xf numFmtId="0" fontId="46" fillId="4" borderId="7" xfId="0" applyNumberFormat="1" applyFont="1" applyFill="1" applyBorder="1" applyAlignment="1" applyProtection="1">
      <alignment horizontal="left" vertical="center"/>
    </xf>
    <xf numFmtId="0" fontId="3" fillId="4" borderId="7" xfId="0" applyNumberFormat="1" applyFont="1" applyFill="1" applyBorder="1" applyAlignment="1" applyProtection="1">
      <alignment horizontal="left" vertical="center"/>
    </xf>
    <xf numFmtId="0" fontId="8" fillId="4" borderId="11" xfId="0" applyNumberFormat="1" applyFont="1" applyFill="1" applyBorder="1" applyAlignment="1" applyProtection="1">
      <alignment horizontal="left" vertical="center"/>
    </xf>
    <xf numFmtId="0" fontId="3" fillId="4" borderId="3" xfId="0" applyNumberFormat="1" applyFont="1" applyFill="1" applyBorder="1" applyAlignment="1" applyProtection="1">
      <alignment horizontal="left"/>
    </xf>
    <xf numFmtId="0" fontId="8" fillId="4" borderId="3" xfId="0" applyNumberFormat="1" applyFont="1" applyFill="1" applyBorder="1" applyAlignment="1" applyProtection="1">
      <alignment horizontal="left" vertical="center"/>
    </xf>
    <xf numFmtId="0" fontId="3" fillId="3" borderId="1" xfId="0" applyFont="1" applyFill="1" applyBorder="1" applyAlignment="1" applyProtection="1">
      <alignment vertical="center" wrapText="1"/>
    </xf>
    <xf numFmtId="0" fontId="3" fillId="4" borderId="0" xfId="0" applyNumberFormat="1" applyFont="1" applyFill="1" applyBorder="1" applyAlignment="1" applyProtection="1">
      <alignment horizontal="left" wrapText="1"/>
    </xf>
    <xf numFmtId="49" fontId="6" fillId="0" borderId="1" xfId="0" applyNumberFormat="1" applyFont="1" applyBorder="1" applyAlignment="1" applyProtection="1">
      <alignment vertical="center" wrapText="1"/>
    </xf>
    <xf numFmtId="0" fontId="6" fillId="0" borderId="7" xfId="0" applyFont="1" applyFill="1" applyBorder="1" applyAlignment="1" applyProtection="1">
      <alignment horizontal="left" vertical="center"/>
    </xf>
    <xf numFmtId="49" fontId="6" fillId="3" borderId="3" xfId="1025" applyNumberFormat="1" applyFont="1" applyFill="1" applyBorder="1" applyAlignment="1" applyProtection="1">
      <alignment horizontal="left" vertical="center"/>
    </xf>
    <xf numFmtId="49" fontId="6" fillId="3" borderId="1" xfId="0" applyNumberFormat="1" applyFont="1" applyFill="1" applyBorder="1" applyAlignment="1" applyProtection="1">
      <alignment horizontal="distributed" vertical="center" wrapText="1"/>
    </xf>
    <xf numFmtId="202" fontId="0" fillId="3" borderId="0" xfId="0" applyNumberFormat="1" applyFont="1" applyFill="1" applyBorder="1" applyAlignment="1" applyProtection="1">
      <alignment horizontal="left" vertical="center" wrapText="1"/>
    </xf>
    <xf numFmtId="0" fontId="6" fillId="3" borderId="0" xfId="1013" applyFont="1" applyFill="1" applyAlignment="1">
      <alignment horizontal="center" vertical="center" wrapText="1"/>
    </xf>
    <xf numFmtId="0" fontId="8" fillId="3" borderId="0" xfId="1013" applyFont="1" applyFill="1">
      <alignment vertical="center"/>
    </xf>
    <xf numFmtId="0" fontId="10" fillId="3" borderId="0" xfId="1013" applyFill="1">
      <alignment vertical="center"/>
    </xf>
    <xf numFmtId="0" fontId="0" fillId="3" borderId="0" xfId="1013" applyFont="1" applyFill="1">
      <alignment vertical="center"/>
    </xf>
    <xf numFmtId="0" fontId="54" fillId="3" borderId="0" xfId="1013" applyFont="1" applyFill="1">
      <alignment vertical="center"/>
    </xf>
    <xf numFmtId="178" fontId="10" fillId="3" borderId="0" xfId="1013" applyNumberFormat="1" applyFill="1" applyBorder="1" applyAlignment="1">
      <alignment horizontal="right" vertical="center"/>
    </xf>
    <xf numFmtId="178" fontId="6" fillId="3" borderId="3" xfId="1013" applyNumberFormat="1" applyFont="1" applyFill="1" applyBorder="1" applyAlignment="1">
      <alignment horizontal="center" vertical="center" wrapText="1"/>
    </xf>
    <xf numFmtId="0" fontId="29" fillId="3" borderId="0" xfId="1013" applyFont="1" applyFill="1" applyAlignment="1">
      <alignment horizontal="left" vertical="center" wrapText="1"/>
    </xf>
    <xf numFmtId="0" fontId="8" fillId="3" borderId="3" xfId="1013" applyFont="1" applyFill="1" applyBorder="1" applyAlignment="1">
      <alignment horizontal="left" vertical="center"/>
    </xf>
    <xf numFmtId="190" fontId="8" fillId="3" borderId="1" xfId="1023" applyNumberFormat="1" applyFont="1" applyFill="1" applyBorder="1" applyAlignment="1" applyProtection="1">
      <alignment vertical="center" wrapText="1"/>
    </xf>
    <xf numFmtId="0" fontId="25" fillId="3" borderId="0" xfId="1013" applyFont="1" applyFill="1">
      <alignment vertical="center"/>
    </xf>
    <xf numFmtId="49" fontId="8" fillId="3" borderId="1" xfId="1023" applyNumberFormat="1" applyFont="1" applyFill="1" applyBorder="1" applyAlignment="1" applyProtection="1">
      <alignment horizontal="left" vertical="center" wrapText="1"/>
    </xf>
    <xf numFmtId="0" fontId="6" fillId="3" borderId="3" xfId="1013" applyFont="1" applyFill="1" applyBorder="1" applyAlignment="1">
      <alignment horizontal="distributed" vertical="center"/>
    </xf>
    <xf numFmtId="190" fontId="6" fillId="3" borderId="1" xfId="23" applyNumberFormat="1" applyFont="1" applyFill="1" applyBorder="1" applyAlignment="1">
      <alignment horizontal="right" vertical="center" wrapText="1"/>
    </xf>
    <xf numFmtId="0" fontId="6" fillId="3" borderId="3" xfId="1013" applyFont="1" applyFill="1" applyBorder="1" applyAlignment="1">
      <alignment horizontal="left" vertical="center"/>
    </xf>
    <xf numFmtId="0" fontId="6" fillId="3" borderId="1" xfId="1013" applyFont="1" applyFill="1" applyBorder="1" applyAlignment="1">
      <alignment vertical="center" wrapText="1"/>
    </xf>
    <xf numFmtId="190" fontId="6" fillId="5" borderId="1" xfId="0" applyNumberFormat="1" applyFont="1" applyFill="1" applyBorder="1" applyAlignment="1">
      <alignment horizontal="right" vertical="center" wrapText="1"/>
    </xf>
    <xf numFmtId="0" fontId="8" fillId="3" borderId="3" xfId="1013" applyNumberFormat="1" applyFont="1" applyFill="1" applyBorder="1" applyAlignment="1">
      <alignment horizontal="left" vertical="center"/>
    </xf>
    <xf numFmtId="0" fontId="8" fillId="3" borderId="1" xfId="1013" applyNumberFormat="1" applyFont="1" applyFill="1" applyBorder="1" applyAlignment="1">
      <alignment horizontal="left" vertical="center" wrapText="1"/>
    </xf>
    <xf numFmtId="190" fontId="8" fillId="5" borderId="1" xfId="0" applyNumberFormat="1" applyFont="1" applyFill="1" applyBorder="1" applyAlignment="1">
      <alignment horizontal="right" vertical="center" wrapText="1"/>
    </xf>
    <xf numFmtId="0" fontId="8" fillId="3" borderId="3" xfId="1012" applyFont="1" applyFill="1" applyBorder="1" applyAlignment="1">
      <alignment horizontal="left" vertical="center"/>
    </xf>
    <xf numFmtId="0" fontId="8" fillId="3" borderId="1" xfId="1013" applyNumberFormat="1" applyFont="1" applyFill="1" applyBorder="1" applyAlignment="1">
      <alignment vertical="center" wrapText="1"/>
    </xf>
    <xf numFmtId="0" fontId="6" fillId="3" borderId="1" xfId="1013" applyFont="1" applyFill="1" applyBorder="1" applyAlignment="1">
      <alignment horizontal="left" vertical="center" wrapText="1"/>
    </xf>
    <xf numFmtId="190" fontId="6" fillId="3" borderId="1" xfId="23" applyNumberFormat="1" applyFont="1" applyFill="1" applyBorder="1" applyAlignment="1" applyProtection="1">
      <alignment horizontal="right" vertical="center" wrapText="1"/>
    </xf>
    <xf numFmtId="0" fontId="6" fillId="3" borderId="1" xfId="1013" applyNumberFormat="1" applyFont="1" applyFill="1" applyBorder="1" applyAlignment="1">
      <alignment horizontal="left" vertical="center" wrapText="1"/>
    </xf>
    <xf numFmtId="190" fontId="6" fillId="3" borderId="1" xfId="23" applyNumberFormat="1" applyFont="1" applyFill="1" applyBorder="1" applyAlignment="1" applyProtection="1">
      <alignment horizontal="right" vertical="center" wrapText="1"/>
      <protection locked="0"/>
    </xf>
    <xf numFmtId="0" fontId="6" fillId="3" borderId="1" xfId="1013" applyFont="1" applyFill="1" applyBorder="1" applyAlignment="1">
      <alignment horizontal="distributed" vertical="center" wrapText="1" indent="2"/>
    </xf>
    <xf numFmtId="0" fontId="10" fillId="3" borderId="0" xfId="1013" applyNumberFormat="1" applyFont="1" applyFill="1" applyAlignment="1">
      <alignment horizontal="left" vertical="center" wrapText="1"/>
    </xf>
    <xf numFmtId="3" fontId="10" fillId="3" borderId="0" xfId="1013" applyNumberFormat="1" applyFill="1">
      <alignment vertical="center"/>
    </xf>
    <xf numFmtId="0" fontId="48" fillId="3" borderId="0" xfId="1013" applyFont="1" applyFill="1" applyAlignment="1" applyProtection="1">
      <alignment horizontal="left" vertical="center"/>
    </xf>
    <xf numFmtId="0" fontId="54" fillId="3" borderId="0" xfId="1013" applyFont="1" applyFill="1" applyProtection="1">
      <alignment vertical="center"/>
    </xf>
    <xf numFmtId="178" fontId="13" fillId="3" borderId="0" xfId="1013" applyNumberFormat="1" applyFont="1" applyFill="1" applyBorder="1" applyAlignment="1" applyProtection="1">
      <alignment horizontal="right" vertical="center"/>
    </xf>
    <xf numFmtId="178" fontId="6" fillId="3" borderId="3" xfId="1013" applyNumberFormat="1" applyFont="1" applyFill="1" applyBorder="1" applyAlignment="1" applyProtection="1">
      <alignment horizontal="center" vertical="center" wrapText="1"/>
    </xf>
    <xf numFmtId="0" fontId="29" fillId="3" borderId="0" xfId="1013" applyFont="1" applyFill="1" applyAlignment="1" applyProtection="1">
      <alignment horizontal="left" vertical="center" wrapText="1"/>
    </xf>
    <xf numFmtId="0" fontId="6" fillId="3" borderId="3" xfId="1013" applyNumberFormat="1" applyFont="1" applyFill="1" applyBorder="1" applyAlignment="1" applyProtection="1">
      <alignment horizontal="left" vertical="center"/>
    </xf>
    <xf numFmtId="0" fontId="6" fillId="3" borderId="1" xfId="1013" applyNumberFormat="1" applyFont="1" applyFill="1" applyBorder="1" applyAlignment="1" applyProtection="1">
      <alignment vertical="center" wrapText="1"/>
    </xf>
    <xf numFmtId="0" fontId="25" fillId="3" borderId="0" xfId="1013" applyFont="1" applyFill="1" applyProtection="1">
      <alignment vertical="center"/>
    </xf>
    <xf numFmtId="0" fontId="8" fillId="3" borderId="3" xfId="1013" applyFont="1" applyFill="1" applyBorder="1" applyAlignment="1" applyProtection="1">
      <alignment horizontal="left" vertical="center"/>
    </xf>
    <xf numFmtId="190" fontId="8" fillId="0" borderId="1" xfId="0" applyNumberFormat="1" applyFont="1" applyFill="1" applyBorder="1" applyAlignment="1" applyProtection="1">
      <alignment horizontal="right" vertical="center"/>
      <protection locked="0"/>
    </xf>
    <xf numFmtId="0" fontId="6" fillId="3" borderId="3" xfId="1013" applyFont="1" applyFill="1" applyBorder="1" applyAlignment="1" applyProtection="1">
      <alignment horizontal="left" vertical="center"/>
    </xf>
    <xf numFmtId="0" fontId="8" fillId="3" borderId="3" xfId="1013" applyFont="1" applyFill="1" applyBorder="1" applyAlignment="1" applyProtection="1">
      <alignment horizontal="left" vertical="top" wrapText="1"/>
    </xf>
    <xf numFmtId="0" fontId="8" fillId="3" borderId="1" xfId="1013" applyNumberFormat="1" applyFont="1" applyFill="1" applyBorder="1" applyAlignment="1" applyProtection="1">
      <alignment vertical="center" wrapText="1"/>
    </xf>
    <xf numFmtId="0" fontId="6" fillId="3" borderId="3" xfId="1013" applyFont="1" applyFill="1" applyBorder="1" applyAlignment="1" applyProtection="1">
      <alignment horizontal="distributed" vertical="center"/>
    </xf>
    <xf numFmtId="190" fontId="6" fillId="0" borderId="1" xfId="0" applyNumberFormat="1" applyFont="1" applyFill="1" applyBorder="1" applyAlignment="1" applyProtection="1">
      <alignment horizontal="right" vertical="center"/>
      <protection locked="0"/>
    </xf>
    <xf numFmtId="0" fontId="8" fillId="3" borderId="3" xfId="1012" applyFont="1" applyFill="1" applyBorder="1" applyAlignment="1" applyProtection="1">
      <alignment horizontal="left" vertical="center"/>
    </xf>
    <xf numFmtId="0" fontId="8" fillId="3" borderId="1" xfId="1012" applyFont="1" applyFill="1" applyBorder="1" applyAlignment="1" applyProtection="1">
      <alignment horizontal="left" vertical="center" wrapText="1"/>
    </xf>
    <xf numFmtId="0" fontId="25" fillId="3" borderId="3" xfId="1013" applyFont="1" applyFill="1" applyBorder="1" applyAlignment="1" applyProtection="1">
      <alignment horizontal="distributed" vertical="center"/>
    </xf>
    <xf numFmtId="0" fontId="6" fillId="3" borderId="1" xfId="1013" applyNumberFormat="1" applyFont="1" applyFill="1" applyBorder="1" applyAlignment="1" applyProtection="1">
      <alignment horizontal="distributed" vertical="center"/>
    </xf>
    <xf numFmtId="0" fontId="10" fillId="3" borderId="0" xfId="1013" applyFont="1" applyFill="1" applyBorder="1" applyAlignment="1" applyProtection="1">
      <alignment vertical="center" wrapText="1"/>
    </xf>
    <xf numFmtId="0" fontId="10" fillId="3" borderId="0" xfId="1013" applyFill="1" applyBorder="1" applyAlignment="1" applyProtection="1">
      <alignment vertical="center" wrapText="1"/>
    </xf>
    <xf numFmtId="0" fontId="55" fillId="0" borderId="0" xfId="735" applyFont="1" applyAlignment="1">
      <alignment vertical="center"/>
    </xf>
    <xf numFmtId="0" fontId="10" fillId="0" borderId="0" xfId="735" applyFill="1" applyAlignment="1">
      <alignment vertical="center"/>
    </xf>
    <xf numFmtId="0" fontId="10" fillId="0" borderId="0" xfId="735" applyAlignment="1">
      <alignment vertical="center"/>
    </xf>
    <xf numFmtId="0" fontId="56" fillId="0" borderId="0" xfId="735" applyFont="1" applyFill="1" applyAlignment="1">
      <alignment horizontal="center" vertical="center" wrapText="1"/>
    </xf>
    <xf numFmtId="0" fontId="57" fillId="6" borderId="0" xfId="735" applyFont="1" applyFill="1" applyAlignment="1">
      <alignment horizontal="center" vertical="center"/>
    </xf>
    <xf numFmtId="0" fontId="10" fillId="6" borderId="0" xfId="735" applyFill="1" applyAlignment="1">
      <alignment vertical="center"/>
    </xf>
    <xf numFmtId="0" fontId="58" fillId="0" borderId="0" xfId="735" applyFont="1" applyFill="1" applyAlignment="1">
      <alignment vertical="center"/>
    </xf>
    <xf numFmtId="0" fontId="55" fillId="6" borderId="0" xfId="735" applyFont="1" applyFill="1" applyAlignment="1">
      <alignment vertical="center"/>
    </xf>
    <xf numFmtId="0" fontId="0" fillId="0" borderId="0" xfId="0" applyFill="1">
      <alignment vertical="center"/>
    </xf>
    <xf numFmtId="0" fontId="13" fillId="0" borderId="0" xfId="0" applyFont="1" applyFill="1">
      <alignment vertical="center"/>
    </xf>
    <xf numFmtId="0" fontId="59" fillId="0" borderId="0" xfId="735" applyFont="1" applyAlignment="1"/>
    <xf numFmtId="0" fontId="10" fillId="0" borderId="0" xfId="735" applyAlignment="1"/>
    <xf numFmtId="0" fontId="60" fillId="0" borderId="0" xfId="735" applyFont="1" applyAlignment="1">
      <alignment horizontal="left" vertical="center" wrapText="1"/>
    </xf>
    <xf numFmtId="0" fontId="61" fillId="0" borderId="0" xfId="735" applyFont="1" applyAlignment="1">
      <alignment horizontal="left" vertical="center" wrapText="1"/>
    </xf>
    <xf numFmtId="0" fontId="61" fillId="0" borderId="0" xfId="735" applyFont="1" applyAlignment="1">
      <alignment vertical="center" wrapText="1"/>
    </xf>
    <xf numFmtId="0" fontId="62" fillId="0" borderId="0" xfId="735" applyFont="1" applyAlignment="1">
      <alignment horizontal="center" wrapText="1"/>
    </xf>
    <xf numFmtId="0" fontId="63" fillId="0" borderId="0" xfId="735" applyFont="1" applyAlignment="1">
      <alignment horizontal="center" vertical="center"/>
    </xf>
    <xf numFmtId="0" fontId="63" fillId="0" borderId="0" xfId="735" applyFont="1" applyAlignment="1">
      <alignment horizontal="center" vertical="top" wrapText="1"/>
    </xf>
    <xf numFmtId="0" fontId="64" fillId="0" borderId="0" xfId="735" applyFont="1" applyAlignment="1">
      <alignment horizontal="center" vertical="center"/>
    </xf>
    <xf numFmtId="0" fontId="65" fillId="0" borderId="0" xfId="735" applyFont="1" applyAlignment="1">
      <alignment horizontal="center"/>
    </xf>
    <xf numFmtId="187" fontId="65" fillId="0" borderId="0" xfId="735" applyNumberFormat="1" applyFont="1" applyAlignment="1">
      <alignment horizontal="center"/>
    </xf>
    <xf numFmtId="22" fontId="59" fillId="0" borderId="0" xfId="735" applyNumberFormat="1" applyFont="1" applyAlignment="1"/>
    <xf numFmtId="0" fontId="10" fillId="0" borderId="0" xfId="735" applyFont="1" applyAlignment="1"/>
    <xf numFmtId="0" fontId="8" fillId="3" borderId="3" xfId="1013" applyFont="1" applyFill="1" applyBorder="1" applyAlignment="1" applyProtection="1" quotePrefix="1">
      <alignment horizontal="left" vertical="center"/>
    </xf>
    <xf numFmtId="0" fontId="8" fillId="0" borderId="3" xfId="1013" applyFont="1" applyFill="1" applyBorder="1" applyAlignment="1" applyProtection="1" quotePrefix="1">
      <alignment horizontal="left" vertical="center"/>
    </xf>
  </cellXfs>
  <cellStyles count="1336">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0,0_x000d__x000a_NA_x000d__x000a_" xfId="58"/>
    <cellStyle name="60% - 强调文字颜色 2 2 2 2" xfId="59"/>
    <cellStyle name="标题 2" xfId="60" builtinId="17"/>
    <cellStyle name="Accent6 2" xfId="61"/>
    <cellStyle name="60% - 强调文字颜色 1" xfId="62" builtinId="32"/>
    <cellStyle name="Accent4 2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PSChar" xfId="93"/>
    <cellStyle name="好_2008年地州对账表(国库资金）" xfId="94"/>
    <cellStyle name="Accent2 - 40% 3"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标题 1 4 2" xfId="102"/>
    <cellStyle name="Accent6 6" xfId="103"/>
    <cellStyle name="60% - 强调文字颜色 5" xfId="104" builtinId="48"/>
    <cellStyle name="强调文字颜色 6" xfId="105" builtinId="49"/>
    <cellStyle name="_弱电系统设备配置报价清单" xfId="106"/>
    <cellStyle name="40% - 强调文字颜色 6" xfId="107" builtinId="51"/>
    <cellStyle name="标题 1 4 3" xfId="108"/>
    <cellStyle name="Accent6 7" xfId="109"/>
    <cellStyle name="60% - 强调文字颜色 6" xfId="110" builtinId="52"/>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xfId="492"/>
    <cellStyle name="Normal - Style1" xfId="493"/>
    <cellStyle name="百分比 2 5 2" xfId="494"/>
    <cellStyle name="Normal_!!!GO" xfId="495"/>
    <cellStyle name="PSInt" xfId="496"/>
    <cellStyle name="per.style" xfId="497"/>
    <cellStyle name="常规 2 3 4" xfId="498"/>
    <cellStyle name="t_HVAC Equipment (3)" xfId="499"/>
    <cellStyle name="Percent [2] 2" xfId="500"/>
    <cellStyle name="Percent_!!!GO" xfId="501"/>
    <cellStyle name="百分比 8" xfId="502"/>
    <cellStyle name="Pourcentage_pldt" xfId="503"/>
    <cellStyle name="PSChar 2" xfId="504"/>
    <cellStyle name="编号 2 2" xfId="505"/>
    <cellStyle name="PSHeading 3 3" xfId="506"/>
    <cellStyle name="PSDate" xfId="507"/>
    <cellStyle name="编号 2 2 2" xfId="508"/>
    <cellStyle name="PSDate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常规 2 3 4 2" xfId="523"/>
    <cellStyle name="t_HVAC Equipment (3) 2" xfId="524"/>
    <cellStyle name="百分比 2 11" xfId="525"/>
    <cellStyle name="千位分隔 2 2" xfId="526"/>
    <cellStyle name="百分比 2 3 5"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常规_Sheet3" xfId="536"/>
    <cellStyle name="百分比 2 3 2" xfId="537"/>
    <cellStyle name="百分比 2 3 2 2" xfId="538"/>
    <cellStyle name="百分比 2 3 2 3" xfId="539"/>
    <cellStyle name="百分比 2 3 3" xfId="540"/>
    <cellStyle name="百分比 2 3 3 2" xfId="541"/>
    <cellStyle name="百分比 2 4" xfId="542"/>
    <cellStyle name="百分比 2 4 3 2" xfId="543"/>
    <cellStyle name="百分比 2 4 4" xfId="544"/>
    <cellStyle name="百分比 2 5" xfId="545"/>
    <cellStyle name="常规 15 2" xfId="546"/>
    <cellStyle name="百分比 2 6" xfId="547"/>
    <cellStyle name="标题 2 2 2" xfId="548"/>
    <cellStyle name="常规 15 3" xfId="549"/>
    <cellStyle name="百分比 2 7" xfId="550"/>
    <cellStyle name="标题 2 2 3" xfId="551"/>
    <cellStyle name="百分比 2 8" xfId="552"/>
    <cellStyle name="百分比 3" xfId="553"/>
    <cellStyle name="百分比 3 2" xfId="554"/>
    <cellStyle name="百分比 3 2 2" xfId="555"/>
    <cellStyle name="百分比 3 3" xfId="556"/>
    <cellStyle name="编号 2" xfId="557"/>
    <cellStyle name="百分比 3 4" xfId="558"/>
    <cellStyle name="标题 1 2" xfId="559"/>
    <cellStyle name="常规 2 2 6" xfId="560"/>
    <cellStyle name="百分比 4 2" xfId="561"/>
    <cellStyle name="标题 3 2" xfId="562"/>
    <cellStyle name="百分比 6 2" xfId="563"/>
    <cellStyle name="百分比 8 2" xfId="564"/>
    <cellStyle name="百分比 9" xfId="565"/>
    <cellStyle name="百分比 9 2" xfId="566"/>
    <cellStyle name="捠壿_Region Orders (2)" xfId="567"/>
    <cellStyle name="编号 2 3" xfId="568"/>
    <cellStyle name="编号 3" xfId="569"/>
    <cellStyle name="标题 1 3 2 2" xfId="570"/>
    <cellStyle name="标题 1 5 3" xfId="571"/>
    <cellStyle name="标题 2 4 2" xfId="572"/>
    <cellStyle name="标题 1 7" xfId="573"/>
    <cellStyle name="标题 2 3 2" xfId="574"/>
    <cellStyle name="标题 2 3 2 2" xfId="575"/>
    <cellStyle name="标题 2 4" xfId="576"/>
    <cellStyle name="标题 2 4 2 2" xfId="577"/>
    <cellStyle name="好 5 2" xfId="578"/>
    <cellStyle name="标题 3 2 2 2" xfId="579"/>
    <cellStyle name="标题 2 4 3" xfId="580"/>
    <cellStyle name="标题 2 4 4" xfId="581"/>
    <cellStyle name="标题 2 5" xfId="582"/>
    <cellStyle name="标题 2 7" xfId="583"/>
    <cellStyle name="标题 2 5 2" xfId="584"/>
    <cellStyle name="标题 2 5 3" xfId="585"/>
    <cellStyle name="标题 2 6" xfId="586"/>
    <cellStyle name="好 5" xfId="587"/>
    <cellStyle name="标题 3 2 2" xfId="588"/>
    <cellStyle name="好 6" xfId="589"/>
    <cellStyle name="标题 3 2 3" xfId="590"/>
    <cellStyle name="标题 3 3 2 2" xfId="591"/>
    <cellStyle name="标题 3 3 3" xfId="592"/>
    <cellStyle name="标题 3 3 4" xfId="593"/>
    <cellStyle name="标题 3 4" xfId="594"/>
    <cellStyle name="标题 3 4 2" xfId="595"/>
    <cellStyle name="标题 3 4 2 2" xfId="596"/>
    <cellStyle name="标题 3 4 3" xfId="597"/>
    <cellStyle name="标题 3 4 4" xfId="598"/>
    <cellStyle name="标题 3 5" xfId="599"/>
    <cellStyle name="标题 3 5 2" xfId="600"/>
    <cellStyle name="标题 3 5 3" xfId="601"/>
    <cellStyle name="标题 3 6" xfId="602"/>
    <cellStyle name="数量 2 2 2" xfId="603"/>
    <cellStyle name="标题 3 7" xfId="604"/>
    <cellStyle name="千位分隔 3" xfId="605"/>
    <cellStyle name="标题 4 2" xfId="606"/>
    <cellStyle name="千位分隔 3 2" xfId="607"/>
    <cellStyle name="标题 4 2 2" xfId="608"/>
    <cellStyle name="千位分隔 3 2 2" xfId="609"/>
    <cellStyle name="标题 4 2 2 2" xfId="610"/>
    <cellStyle name="千位分隔 3 3" xfId="611"/>
    <cellStyle name="标题 4 2 3" xfId="612"/>
    <cellStyle name="标题 4 2 4" xfId="613"/>
    <cellStyle name="千位分隔 4" xfId="614"/>
    <cellStyle name="标题 4 3" xfId="615"/>
    <cellStyle name="千位分隔 4 2" xfId="616"/>
    <cellStyle name="标题 4 3 2" xfId="617"/>
    <cellStyle name="标题 4 3 2 2" xfId="618"/>
    <cellStyle name="标题 4 3 3" xfId="619"/>
    <cellStyle name="标题 4 3 4" xfId="620"/>
    <cellStyle name="千位分隔 5" xfId="621"/>
    <cellStyle name="标题 4 4" xfId="622"/>
    <cellStyle name="千位分隔 5 2" xfId="623"/>
    <cellStyle name="标题 4 4 2" xfId="624"/>
    <cellStyle name="标题 4 4 2 2" xfId="625"/>
    <cellStyle name="标题 4 4 3" xfId="626"/>
    <cellStyle name="标题 4 4 4" xfId="627"/>
    <cellStyle name="千位分隔 6" xfId="628"/>
    <cellStyle name="标题 4 5" xfId="629"/>
    <cellStyle name="千位分隔 6 2" xfId="630"/>
    <cellStyle name="标题 4 5 2" xfId="631"/>
    <cellStyle name="标题 4 5 3" xfId="632"/>
    <cellStyle name="千位分隔 7" xfId="633"/>
    <cellStyle name="标题 4 6" xfId="634"/>
    <cellStyle name="千位分隔 8" xfId="635"/>
    <cellStyle name="标题 4 7" xfId="636"/>
    <cellStyle name="标题 5" xfId="637"/>
    <cellStyle name="标题 5 2" xfId="638"/>
    <cellStyle name="标题 5 2 2" xfId="639"/>
    <cellStyle name="标题 5 3" xfId="640"/>
    <cellStyle name="标题 5 4" xfId="641"/>
    <cellStyle name="标题 6" xfId="642"/>
    <cellStyle name="标题 6 2" xfId="643"/>
    <cellStyle name="标题 6 3" xfId="644"/>
    <cellStyle name="标题 6 4" xfId="645"/>
    <cellStyle name="标题 7" xfId="646"/>
    <cellStyle name="标题 7 2" xfId="647"/>
    <cellStyle name="标题 7 2 2" xfId="648"/>
    <cellStyle name="标题 7 3" xfId="649"/>
    <cellStyle name="标题 7 4" xfId="650"/>
    <cellStyle name="标题 8" xfId="651"/>
    <cellStyle name="常规 2 7" xfId="652"/>
    <cellStyle name="标题 8 2" xfId="653"/>
    <cellStyle name="输入 2" xfId="654"/>
    <cellStyle name="常规 2 8" xfId="655"/>
    <cellStyle name="标题 8 3" xfId="656"/>
    <cellStyle name="标题 9" xfId="657"/>
    <cellStyle name="标题1" xfId="658"/>
    <cellStyle name="标题1 2" xfId="659"/>
    <cellStyle name="标题1 2 2" xfId="660"/>
    <cellStyle name="标题1 2 2 2" xfId="661"/>
    <cellStyle name="差 5 2" xfId="662"/>
    <cellStyle name="标题1 2 3" xfId="663"/>
    <cellStyle name="标题1 3" xfId="664"/>
    <cellStyle name="标题1 3 2" xfId="665"/>
    <cellStyle name="标题1 4" xfId="666"/>
    <cellStyle name="表标题" xfId="667"/>
    <cellStyle name="表标题 2" xfId="668"/>
    <cellStyle name="部门" xfId="669"/>
    <cellStyle name="部门 2" xfId="670"/>
    <cellStyle name="部门 2 2" xfId="671"/>
    <cellStyle name="部门 2 2 2" xfId="672"/>
    <cellStyle name="部门 2 3" xfId="673"/>
    <cellStyle name="部门 3" xfId="674"/>
    <cellStyle name="部门 3 2" xfId="675"/>
    <cellStyle name="解释性文本 5" xfId="676"/>
    <cellStyle name="差 2" xfId="677"/>
    <cellStyle name="解释性文本 5 2" xfId="678"/>
    <cellStyle name="差 2 2" xfId="679"/>
    <cellStyle name="差 2 2 2" xfId="680"/>
    <cellStyle name="解释性文本 5 3" xfId="681"/>
    <cellStyle name="差 2 3" xfId="682"/>
    <cellStyle name="差 2 4" xfId="683"/>
    <cellStyle name="解释性文本 6" xfId="684"/>
    <cellStyle name="差 3" xfId="685"/>
    <cellStyle name="差 3 2" xfId="686"/>
    <cellStyle name="差 3 2 2" xfId="687"/>
    <cellStyle name="差 3 3" xfId="688"/>
    <cellStyle name="差 3 4" xfId="689"/>
    <cellStyle name="解释性文本 7" xfId="690"/>
    <cellStyle name="差 4" xfId="691"/>
    <cellStyle name="差 4 2" xfId="692"/>
    <cellStyle name="差 4 2 2" xfId="693"/>
    <cellStyle name="差 4 3" xfId="694"/>
    <cellStyle name="差 4 4" xfId="695"/>
    <cellStyle name="差 5" xfId="696"/>
    <cellStyle name="差 5 3" xfId="697"/>
    <cellStyle name="差_0502通海县 2 2" xfId="698"/>
    <cellStyle name="差 6" xfId="699"/>
    <cellStyle name="差 8" xfId="700"/>
    <cellStyle name="差_0502通海县" xfId="701"/>
    <cellStyle name="差_0502通海县 2" xfId="702"/>
    <cellStyle name="差_0502通海县 3" xfId="703"/>
    <cellStyle name="差_0605石屏" xfId="704"/>
    <cellStyle name="差_0605石屏 2" xfId="705"/>
    <cellStyle name="差_0605石屏 2 2" xfId="706"/>
    <cellStyle name="差_0605石屏 3" xfId="707"/>
    <cellStyle name="差_0605石屏县" xfId="708"/>
    <cellStyle name="差_0605石屏县 2" xfId="709"/>
    <cellStyle name="差_0605石屏县 2 2" xfId="710"/>
    <cellStyle name="差_0605石屏县 3" xfId="711"/>
    <cellStyle name="差_1110洱源" xfId="712"/>
    <cellStyle name="差_1110洱源 2 2" xfId="713"/>
    <cellStyle name="差_11大理" xfId="714"/>
    <cellStyle name="差_11大理 2" xfId="715"/>
    <cellStyle name="差_11大理 2 2" xfId="716"/>
    <cellStyle name="差_11大理 3" xfId="717"/>
    <cellStyle name="差_2007年地州资金往来对账表" xfId="718"/>
    <cellStyle name="差_2007年地州资金往来对账表 2" xfId="719"/>
    <cellStyle name="差_2007年地州资金往来对账表 2 2" xfId="720"/>
    <cellStyle name="差_2007年地州资金往来对账表 3" xfId="721"/>
    <cellStyle name="常规 28" xfId="722"/>
    <cellStyle name="差_2008年地州对账表(国库资金）" xfId="723"/>
    <cellStyle name="差_2008年地州对账表(国库资金） 2" xfId="724"/>
    <cellStyle name="适中 3" xfId="725"/>
    <cellStyle name="差_2008年地州对账表(国库资金） 2 2" xfId="726"/>
    <cellStyle name="差_2008年地州对账表(国库资金） 3" xfId="727"/>
    <cellStyle name="差_Book1" xfId="728"/>
    <cellStyle name="差_M01-1" xfId="729"/>
    <cellStyle name="昗弨_Pacific Region P&amp;L" xfId="730"/>
    <cellStyle name="差_M01-1 2" xfId="731"/>
    <cellStyle name="差_M01-1 2 2" xfId="732"/>
    <cellStyle name="差_M01-1 3" xfId="733"/>
    <cellStyle name="常规 10 2" xfId="734"/>
    <cellStyle name="常规 10 2 2" xfId="735"/>
    <cellStyle name="常规 10 2 2 2" xfId="736"/>
    <cellStyle name="汇总 6 2" xfId="737"/>
    <cellStyle name="常规 10 2 3" xfId="738"/>
    <cellStyle name="常规 10 2_报预算局：2016年云南省及省本级1-7月社保基金预算执行情况表（0823）" xfId="739"/>
    <cellStyle name="常规 10 3" xfId="740"/>
    <cellStyle name="常规 10 41" xfId="741"/>
    <cellStyle name="常规 10 41 2" xfId="742"/>
    <cellStyle name="常规 11" xfId="743"/>
    <cellStyle name="常规 11 2" xfId="744"/>
    <cellStyle name="常规 11 2 2" xfId="745"/>
    <cellStyle name="常规 11 3" xfId="746"/>
    <cellStyle name="常规 11 3 2" xfId="747"/>
    <cellStyle name="链接单元格 3 2 2" xfId="748"/>
    <cellStyle name="常规 11 4" xfId="749"/>
    <cellStyle name="好 4 2" xfId="750"/>
    <cellStyle name="常规 12" xfId="751"/>
    <cellStyle name="好 4 2 2" xfId="752"/>
    <cellStyle name="常规 12 2" xfId="753"/>
    <cellStyle name="好 4 3" xfId="754"/>
    <cellStyle name="常规 13" xfId="755"/>
    <cellStyle name="常规 13 2" xfId="756"/>
    <cellStyle name="好 4 4" xfId="757"/>
    <cellStyle name="常规 14" xfId="758"/>
    <cellStyle name="常规 14 2" xfId="759"/>
    <cellStyle name="检查单元格 2 2 2" xfId="760"/>
    <cellStyle name="常规 21" xfId="761"/>
    <cellStyle name="常规 16" xfId="762"/>
    <cellStyle name="常规 16 2" xfId="763"/>
    <cellStyle name="注释 4 2" xfId="764"/>
    <cellStyle name="常规 22" xfId="765"/>
    <cellStyle name="常规 17" xfId="766"/>
    <cellStyle name="注释 4 2 2" xfId="767"/>
    <cellStyle name="常规 17 2" xfId="768"/>
    <cellStyle name="常规 17 2 2" xfId="769"/>
    <cellStyle name="常规 17 3" xfId="770"/>
    <cellStyle name="注释 4 3" xfId="771"/>
    <cellStyle name="常规 23" xfId="772"/>
    <cellStyle name="常规 18" xfId="773"/>
    <cellStyle name="常规 5 42" xfId="774"/>
    <cellStyle name="常规 18 2" xfId="775"/>
    <cellStyle name="常规 5 42 2" xfId="776"/>
    <cellStyle name="常规 18 2 2" xfId="777"/>
    <cellStyle name="常规 18 3" xfId="778"/>
    <cellStyle name="注释 4 4" xfId="779"/>
    <cellStyle name="常规 24" xfId="780"/>
    <cellStyle name="常规 19" xfId="781"/>
    <cellStyle name="常规 19 10" xfId="782"/>
    <cellStyle name="常规 19 2" xfId="783"/>
    <cellStyle name="常规 19 2 2" xfId="784"/>
    <cellStyle name="常规 19 3" xfId="785"/>
    <cellStyle name="常规 2" xfId="786"/>
    <cellStyle name="强调文字颜色 3 3" xfId="787"/>
    <cellStyle name="常规 2 10" xfId="788"/>
    <cellStyle name="强调文字颜色 3 3 2" xfId="789"/>
    <cellStyle name="常规 2 10 2" xfId="790"/>
    <cellStyle name="常规 2 11" xfId="791"/>
    <cellStyle name="常规 2 11 2" xfId="792"/>
    <cellStyle name="常规 2 12" xfId="793"/>
    <cellStyle name="常规 2 13" xfId="794"/>
    <cellStyle name="常规 2 13 2" xfId="795"/>
    <cellStyle name="常规 2 14" xfId="796"/>
    <cellStyle name="常规 2 14 2" xfId="797"/>
    <cellStyle name="常规 2 15" xfId="798"/>
    <cellStyle name="常规 2 16" xfId="799"/>
    <cellStyle name="常规 2 2" xfId="800"/>
    <cellStyle name="常规 2 2 11 2" xfId="801"/>
    <cellStyle name="常规 2 2 2" xfId="802"/>
    <cellStyle name="常规 2 2 2 2 2" xfId="803"/>
    <cellStyle name="常规 2 2 2 2 2 2" xfId="804"/>
    <cellStyle name="常规 2 2 2 2 3" xfId="805"/>
    <cellStyle name="常规 2 2 2 3" xfId="806"/>
    <cellStyle name="常规 2 2 2 3 2" xfId="807"/>
    <cellStyle name="强调文字颜色 1 2" xfId="808"/>
    <cellStyle name="常规 2 2 2 4 2" xfId="809"/>
    <cellStyle name="常规 2 2 3" xfId="810"/>
    <cellStyle name="常规 2 2 3 2 2" xfId="811"/>
    <cellStyle name="常规 2 2 3 3 2" xfId="812"/>
    <cellStyle name="常规 2 2 4" xfId="813"/>
    <cellStyle name="常规 2 2 5" xfId="814"/>
    <cellStyle name="常规 2 3" xfId="815"/>
    <cellStyle name="常规 2 3 2" xfId="816"/>
    <cellStyle name="常规 2 3 2 2" xfId="817"/>
    <cellStyle name="常规 2 3 2 2 2" xfId="818"/>
    <cellStyle name="常规 2 3 2 2 2 2" xfId="819"/>
    <cellStyle name="常规 2 3 2 2 3" xfId="820"/>
    <cellStyle name="常规 2 3 2 3" xfId="821"/>
    <cellStyle name="常规 2 3 2 3 2" xfId="822"/>
    <cellStyle name="常规 2 3 2 4" xfId="823"/>
    <cellStyle name="常规 2 3 2 4 2" xfId="824"/>
    <cellStyle name="常规 2 3 2 5" xfId="825"/>
    <cellStyle name="常规 2 3 3" xfId="826"/>
    <cellStyle name="常规 2 3 3 2" xfId="827"/>
    <cellStyle name="常规 2 3 3 2 2" xfId="828"/>
    <cellStyle name="常规 2 3 3 3" xfId="829"/>
    <cellStyle name="常规 2 3 3 3 2" xfId="830"/>
    <cellStyle name="常规 2 3 3 4" xfId="831"/>
    <cellStyle name="常规 2 3 5" xfId="832"/>
    <cellStyle name="常规 2 3 5 2" xfId="833"/>
    <cellStyle name="常规 2 4" xfId="834"/>
    <cellStyle name="常规 2 4 2" xfId="835"/>
    <cellStyle name="常规 2 4 2 2" xfId="836"/>
    <cellStyle name="常规 2 4 2 2 2" xfId="837"/>
    <cellStyle name="输出 2 2 2" xfId="838"/>
    <cellStyle name="常规 2 4 2 3" xfId="839"/>
    <cellStyle name="常规 2 4 2 3 2" xfId="840"/>
    <cellStyle name="常规 2 4 2 4" xfId="841"/>
    <cellStyle name="常规 2 4 3" xfId="842"/>
    <cellStyle name="常规 2 4 3 2" xfId="843"/>
    <cellStyle name="常规 2 4 4" xfId="844"/>
    <cellStyle name="常规 2 4 4 2" xfId="845"/>
    <cellStyle name="常规 2 4 5" xfId="846"/>
    <cellStyle name="常规 2 5" xfId="847"/>
    <cellStyle name="常规 2 5 2" xfId="848"/>
    <cellStyle name="检查单元格 6" xfId="849"/>
    <cellStyle name="常规 2 5 2 2" xfId="850"/>
    <cellStyle name="常规 2 5 2 2 2" xfId="851"/>
    <cellStyle name="输出 3 2 2" xfId="852"/>
    <cellStyle name="检查单元格 7" xfId="853"/>
    <cellStyle name="常规 2 5 2 3" xfId="854"/>
    <cellStyle name="常规 2 5 3" xfId="855"/>
    <cellStyle name="常规 2 5 3 2" xfId="856"/>
    <cellStyle name="常规 2 5 4" xfId="857"/>
    <cellStyle name="常规 2 5 4 2" xfId="858"/>
    <cellStyle name="常规 2 5 5" xfId="859"/>
    <cellStyle name="常规 2 6" xfId="860"/>
    <cellStyle name="常规 2 6 2" xfId="861"/>
    <cellStyle name="常规 2 6 2 2" xfId="862"/>
    <cellStyle name="常规 2 6 2 2 2" xfId="863"/>
    <cellStyle name="常规 2 6 3" xfId="864"/>
    <cellStyle name="常规 2 6 3 2" xfId="865"/>
    <cellStyle name="常规 2 6 4" xfId="866"/>
    <cellStyle name="常规 2 6 4 2" xfId="867"/>
    <cellStyle name="常规 2 7 3" xfId="868"/>
    <cellStyle name="常规 2 7 3 2" xfId="869"/>
    <cellStyle name="输入 2 2" xfId="870"/>
    <cellStyle name="常规 2 8 2" xfId="871"/>
    <cellStyle name="输入 3" xfId="872"/>
    <cellStyle name="常规 2 9" xfId="873"/>
    <cellStyle name="输入 3 2" xfId="874"/>
    <cellStyle name="常规 2 9 2" xfId="875"/>
    <cellStyle name="输入 3 2 2" xfId="876"/>
    <cellStyle name="常规 2 9 2 2" xfId="877"/>
    <cellStyle name="输入 3 3" xfId="878"/>
    <cellStyle name="常规 2 9 3" xfId="879"/>
    <cellStyle name="常规 2 9 3 2" xfId="880"/>
    <cellStyle name="输入 3 4" xfId="881"/>
    <cellStyle name="好_2008年地州对账表(国库资金） 2" xfId="882"/>
    <cellStyle name="常规 2 9 4" xfId="883"/>
    <cellStyle name="常规 30" xfId="884"/>
    <cellStyle name="常规 25" xfId="885"/>
    <cellStyle name="常规 25 2" xfId="886"/>
    <cellStyle name="常规 26" xfId="887"/>
    <cellStyle name="常规 27" xfId="888"/>
    <cellStyle name="常规 29" xfId="889"/>
    <cellStyle name="输出 4 2" xfId="890"/>
    <cellStyle name="常规 3" xfId="891"/>
    <cellStyle name="输出 4 2 2" xfId="892"/>
    <cellStyle name="常规 3 2" xfId="893"/>
    <cellStyle name="常规 3 2 2" xfId="894"/>
    <cellStyle name="常规 3 2 2 2" xfId="895"/>
    <cellStyle name="常规 3 2 4" xfId="896"/>
    <cellStyle name="常规 3 2 4 2" xfId="897"/>
    <cellStyle name="常规 3 3" xfId="898"/>
    <cellStyle name="常规 3 3 2" xfId="899"/>
    <cellStyle name="常规 3 3 2 2" xfId="900"/>
    <cellStyle name="常规 3 3 2 2 2" xfId="901"/>
    <cellStyle name="常规 3 3 2 3" xfId="902"/>
    <cellStyle name="常规 3 3 3" xfId="903"/>
    <cellStyle name="常规 3 3 3 2" xfId="904"/>
    <cellStyle name="常规 3 3 4" xfId="905"/>
    <cellStyle name="常规 3 3 4 2" xfId="906"/>
    <cellStyle name="常规 3 4" xfId="907"/>
    <cellStyle name="常规 3 4 2" xfId="908"/>
    <cellStyle name="常规 3 4 2 2" xfId="909"/>
    <cellStyle name="常规 3 5" xfId="910"/>
    <cellStyle name="常规 3 5 2" xfId="911"/>
    <cellStyle name="常规 3 6" xfId="912"/>
    <cellStyle name="常规 3 6 2" xfId="913"/>
    <cellStyle name="常规 3 7" xfId="914"/>
    <cellStyle name="常规 3 8" xfId="915"/>
    <cellStyle name="常规 3_Book1" xfId="916"/>
    <cellStyle name="输出 4 3" xfId="917"/>
    <cellStyle name="常规 4" xfId="918"/>
    <cellStyle name="常规 4 2" xfId="919"/>
    <cellStyle name="常规 4 4" xfId="920"/>
    <cellStyle name="常规 4 2 2" xfId="921"/>
    <cellStyle name="常规 6 4" xfId="922"/>
    <cellStyle name="常规 4 2 2 2" xfId="923"/>
    <cellStyle name="常规 6 4 2" xfId="924"/>
    <cellStyle name="常规 4 2 2 2 2" xfId="925"/>
    <cellStyle name="常规 4 5" xfId="926"/>
    <cellStyle name="常规 4 2 3" xfId="927"/>
    <cellStyle name="常规 7 4" xfId="928"/>
    <cellStyle name="常规 4 2 3 2" xfId="929"/>
    <cellStyle name="常规 4 6" xfId="930"/>
    <cellStyle name="常规 4 2 4" xfId="931"/>
    <cellStyle name="常规 8 4" xfId="932"/>
    <cellStyle name="常规 444" xfId="933"/>
    <cellStyle name="常规 439" xfId="934"/>
    <cellStyle name="常规 4 6 2" xfId="935"/>
    <cellStyle name="常规 4 2 4 2" xfId="936"/>
    <cellStyle name="常规 4 7" xfId="937"/>
    <cellStyle name="常规 4 2 5" xfId="938"/>
    <cellStyle name="常规 4 3" xfId="939"/>
    <cellStyle name="常规 5 4" xfId="940"/>
    <cellStyle name="常规 4 3 2" xfId="941"/>
    <cellStyle name="常规 5 4 2" xfId="942"/>
    <cellStyle name="常规 4 3 2 2" xfId="943"/>
    <cellStyle name="常规 4 3 2 2 2" xfId="944"/>
    <cellStyle name="常规 4 3 2 3" xfId="945"/>
    <cellStyle name="常规 5 5" xfId="946"/>
    <cellStyle name="常规 4 3 3" xfId="947"/>
    <cellStyle name="常规 4 3 3 2" xfId="948"/>
    <cellStyle name="常规 4 3 4" xfId="949"/>
    <cellStyle name="常规 4 3 4 2" xfId="950"/>
    <cellStyle name="常规 4 3 5" xfId="951"/>
    <cellStyle name="链接单元格 3" xfId="952"/>
    <cellStyle name="常规 433" xfId="953"/>
    <cellStyle name="常规 428" xfId="954"/>
    <cellStyle name="链接单元格 4" xfId="955"/>
    <cellStyle name="常规 434" xfId="956"/>
    <cellStyle name="常规 429" xfId="957"/>
    <cellStyle name="常规 430" xfId="958"/>
    <cellStyle name="常规 431" xfId="959"/>
    <cellStyle name="链接单元格 2" xfId="960"/>
    <cellStyle name="常规 432" xfId="961"/>
    <cellStyle name="链接单元格 5" xfId="962"/>
    <cellStyle name="常规 440" xfId="963"/>
    <cellStyle name="常规 435" xfId="964"/>
    <cellStyle name="链接单元格 6" xfId="965"/>
    <cellStyle name="常规 441" xfId="966"/>
    <cellStyle name="常规 436" xfId="967"/>
    <cellStyle name="链接单元格 7" xfId="968"/>
    <cellStyle name="常规 8 2" xfId="969"/>
    <cellStyle name="常规 442" xfId="970"/>
    <cellStyle name="常规 8 3" xfId="971"/>
    <cellStyle name="常规 443" xfId="972"/>
    <cellStyle name="常规 448" xfId="973"/>
    <cellStyle name="常规 449" xfId="974"/>
    <cellStyle name="常规 450" xfId="975"/>
    <cellStyle name="常规 451" xfId="976"/>
    <cellStyle name="常规 452" xfId="977"/>
    <cellStyle name="常规 5 2" xfId="978"/>
    <cellStyle name="常规 5 2 2" xfId="979"/>
    <cellStyle name="常规 5 2 2 2" xfId="980"/>
    <cellStyle name="常规 5 2 3" xfId="981"/>
    <cellStyle name="常规 5 2 3 2" xfId="982"/>
    <cellStyle name="常规 5 2 4" xfId="983"/>
    <cellStyle name="常规 5 3" xfId="984"/>
    <cellStyle name="常规 5 3 2" xfId="985"/>
    <cellStyle name="常规 6" xfId="986"/>
    <cellStyle name="常规 6 2" xfId="987"/>
    <cellStyle name="常规 6 2 2" xfId="988"/>
    <cellStyle name="常规 6 3" xfId="989"/>
    <cellStyle name="常规 6 3 2" xfId="990"/>
    <cellStyle name="常规 6 3 2 2" xfId="991"/>
    <cellStyle name="常规 6 3 3" xfId="992"/>
    <cellStyle name="常规 7" xfId="993"/>
    <cellStyle name="常规 7 2" xfId="994"/>
    <cellStyle name="常规 7 2 2" xfId="995"/>
    <cellStyle name="常规 7 3" xfId="996"/>
    <cellStyle name="常规 7 3 2" xfId="997"/>
    <cellStyle name="常规 8" xfId="998"/>
    <cellStyle name="常规 9" xfId="999"/>
    <cellStyle name="注释 7" xfId="1000"/>
    <cellStyle name="常规 9 2 2" xfId="1001"/>
    <cellStyle name="常规 9 2 2 2" xfId="1002"/>
    <cellStyle name="注释 8" xfId="1003"/>
    <cellStyle name="常规 9 2 3" xfId="1004"/>
    <cellStyle name="常规 9 3" xfId="1005"/>
    <cellStyle name="常规 9 3 2" xfId="1006"/>
    <cellStyle name="常规 9 4" xfId="1007"/>
    <cellStyle name="常规 9 5" xfId="1008"/>
    <cellStyle name="常规 94" xfId="1009"/>
    <cellStyle name="常规 95" xfId="1010"/>
    <cellStyle name="常规_2004年基金预算(二稿)" xfId="1011"/>
    <cellStyle name="常规_2007年云南省向人大报送政府收支预算表格式编制过程表" xfId="1012"/>
    <cellStyle name="常规_2007年云南省向人大报送政府收支预算表格式编制过程表 2" xfId="1013"/>
    <cellStyle name="计算 2 3" xfId="1014"/>
    <cellStyle name="常规_2007年云南省向人大报送政府收支预算表格式编制过程表 2 2" xfId="1015"/>
    <cellStyle name="数量 4" xfId="1016"/>
    <cellStyle name="常规_2007年云南省向人大报送政府收支预算表格式编制过程表 2 2 2" xfId="1017"/>
    <cellStyle name="计算 2 4" xfId="1018"/>
    <cellStyle name="常规_2007年云南省向人大报送政府收支预算表格式编制过程表 2 3" xfId="1019"/>
    <cellStyle name="常规_2007年云南省向人大报送政府收支预算表格式编制过程表 2 4 2" xfId="1020"/>
    <cellStyle name="计算 3 3" xfId="1021"/>
    <cellStyle name="常规_2007年云南省向人大报送政府收支预算表格式编制过程表 3 2" xfId="1022"/>
    <cellStyle name="常规_exceltmp1" xfId="1023"/>
    <cellStyle name="计算 4" xfId="1024"/>
    <cellStyle name="常规_exceltmp1 2" xfId="1025"/>
    <cellStyle name="千位[0]_ 方正PC" xfId="1026"/>
    <cellStyle name="常规_表样--2016年1至7月云南省及省本级地方财政收支执行情况（国资预算）全省数据与国库一致send预算局826" xfId="1027"/>
    <cellStyle name="超级链接 2 2" xfId="1028"/>
    <cellStyle name="超级链接 3" xfId="1029"/>
    <cellStyle name="超链接 2" xfId="1030"/>
    <cellStyle name="超链接 2 2" xfId="1031"/>
    <cellStyle name="超链接 2 2 2" xfId="1032"/>
    <cellStyle name="超链接 3" xfId="1033"/>
    <cellStyle name="超链接 3 2" xfId="1034"/>
    <cellStyle name="超链接 4" xfId="1035"/>
    <cellStyle name="超链接 4 2" xfId="1036"/>
    <cellStyle name="分级显示行_1_Book1" xfId="1037"/>
    <cellStyle name="好 2" xfId="1038"/>
    <cellStyle name="好 2 2" xfId="1039"/>
    <cellStyle name="好 2 2 2" xfId="1040"/>
    <cellStyle name="好 3" xfId="1041"/>
    <cellStyle name="好 3 2" xfId="1042"/>
    <cellStyle name="好 4" xfId="1043"/>
    <cellStyle name="好 5 3" xfId="1044"/>
    <cellStyle name="好 8" xfId="1045"/>
    <cellStyle name="好_0502通海县" xfId="1046"/>
    <cellStyle name="好_0502通海县 2" xfId="1047"/>
    <cellStyle name="好_0502通海县 2 2" xfId="1048"/>
    <cellStyle name="好_0502通海县 3" xfId="1049"/>
    <cellStyle name="好_0605石屏" xfId="1050"/>
    <cellStyle name="好_0605石屏 2" xfId="1051"/>
    <cellStyle name="好_0605石屏 2 2" xfId="1052"/>
    <cellStyle name="好_0605石屏 3" xfId="1053"/>
    <cellStyle name="好_0605石屏县" xfId="1054"/>
    <cellStyle name="好_0605石屏县 2" xfId="1055"/>
    <cellStyle name="好_0605石屏县 3" xfId="1056"/>
    <cellStyle name="好_1110洱源" xfId="1057"/>
    <cellStyle name="解释性文本 4 3" xfId="1058"/>
    <cellStyle name="好_1110洱源 2" xfId="1059"/>
    <cellStyle name="好_1110洱源 2 2" xfId="1060"/>
    <cellStyle name="解释性文本 4 4" xfId="1061"/>
    <cellStyle name="好_1110洱源 3" xfId="1062"/>
    <cellStyle name="好_11大理" xfId="1063"/>
    <cellStyle name="好_11大理 2" xfId="1064"/>
    <cellStyle name="好_11大理 2 2" xfId="1065"/>
    <cellStyle name="好_11大理 3" xfId="1066"/>
    <cellStyle name="好_2007年地州资金往来对账表" xfId="1067"/>
    <cellStyle name="好_2007年地州资金往来对账表 2" xfId="1068"/>
    <cellStyle name="好_2007年地州资金往来对账表 2 2" xfId="1069"/>
    <cellStyle name="好_2007年地州资金往来对账表 3" xfId="1070"/>
    <cellStyle name="商品名称 2 3" xfId="1071"/>
    <cellStyle name="好_2008年地州对账表(国库资金） 2 2" xfId="1072"/>
    <cellStyle name="好_2008年地州对账表(国库资金） 3" xfId="1073"/>
    <cellStyle name="好_Book1" xfId="1074"/>
    <cellStyle name="好_Book1 2" xfId="1075"/>
    <cellStyle name="好_M01-1" xfId="1076"/>
    <cellStyle name="好_M01-1 2" xfId="1077"/>
    <cellStyle name="好_M01-1 2 2" xfId="1078"/>
    <cellStyle name="后继超级链接" xfId="1079"/>
    <cellStyle name="后继超级链接 2" xfId="1080"/>
    <cellStyle name="后继超级链接 2 2" xfId="1081"/>
    <cellStyle name="后继超级链接 3" xfId="1082"/>
    <cellStyle name="汇总 2 2 2" xfId="1083"/>
    <cellStyle name="汇总 8" xfId="1084"/>
    <cellStyle name="汇总 2 2 2 2" xfId="1085"/>
    <cellStyle name="警告文本 2 2 2" xfId="1086"/>
    <cellStyle name="汇总 2 2 3" xfId="1087"/>
    <cellStyle name="汇总 2 3" xfId="1088"/>
    <cellStyle name="汇总 2 3 2" xfId="1089"/>
    <cellStyle name="汇总 2 4" xfId="1090"/>
    <cellStyle name="汇总 2 4 2" xfId="1091"/>
    <cellStyle name="汇总 2 5" xfId="1092"/>
    <cellStyle name="汇总 3 2" xfId="1093"/>
    <cellStyle name="汇总 3 2 2" xfId="1094"/>
    <cellStyle name="汇总 3 2 2 2" xfId="1095"/>
    <cellStyle name="警告文本 3 2 2" xfId="1096"/>
    <cellStyle name="汇总 3 2 3" xfId="1097"/>
    <cellStyle name="汇总 3 3" xfId="1098"/>
    <cellStyle name="汇总 3 3 2" xfId="1099"/>
    <cellStyle name="汇总 3 4" xfId="1100"/>
    <cellStyle name="汇总 3 4 2" xfId="1101"/>
    <cellStyle name="汇总 3 5" xfId="1102"/>
    <cellStyle name="汇总 4 2" xfId="1103"/>
    <cellStyle name="汇总 4 2 2" xfId="1104"/>
    <cellStyle name="汇总 4 2 2 2" xfId="1105"/>
    <cellStyle name="警告文本 4 2 2" xfId="1106"/>
    <cellStyle name="汇总 4 2 3" xfId="1107"/>
    <cellStyle name="汇总 4 3" xfId="1108"/>
    <cellStyle name="汇总 4 3 2" xfId="1109"/>
    <cellStyle name="汇总 4 4" xfId="1110"/>
    <cellStyle name="汇总 4 4 2" xfId="1111"/>
    <cellStyle name="汇总 4 5" xfId="1112"/>
    <cellStyle name="汇总 5 2" xfId="1113"/>
    <cellStyle name="汇总 5 2 2" xfId="1114"/>
    <cellStyle name="汇总 5 3" xfId="1115"/>
    <cellStyle name="汇总 5 3 2" xfId="1116"/>
    <cellStyle name="千分位_97-917" xfId="1117"/>
    <cellStyle name="汇总 5 4" xfId="1118"/>
    <cellStyle name="汇总 7" xfId="1119"/>
    <cellStyle name="汇总 7 2" xfId="1120"/>
    <cellStyle name="汇总 8 2" xfId="1121"/>
    <cellStyle name="计算 2" xfId="1122"/>
    <cellStyle name="计算 2 2" xfId="1123"/>
    <cellStyle name="计算 2 2 2" xfId="1124"/>
    <cellStyle name="计算 3" xfId="1125"/>
    <cellStyle name="计算 3 2" xfId="1126"/>
    <cellStyle name="计算 3 2 2" xfId="1127"/>
    <cellStyle name="计算 3 4" xfId="1128"/>
    <cellStyle name="计算 4 2" xfId="1129"/>
    <cellStyle name="计算 4 2 2" xfId="1130"/>
    <cellStyle name="计算 4 3" xfId="1131"/>
    <cellStyle name="计算 4 4" xfId="1132"/>
    <cellStyle name="计算 5" xfId="1133"/>
    <cellStyle name="计算 5 2" xfId="1134"/>
    <cellStyle name="计算 5 3" xfId="1135"/>
    <cellStyle name="计算 6" xfId="1136"/>
    <cellStyle name="计算 7" xfId="1137"/>
    <cellStyle name="计算 8" xfId="1138"/>
    <cellStyle name="检查单元格 2" xfId="1139"/>
    <cellStyle name="检查单元格 2 2" xfId="1140"/>
    <cellStyle name="检查单元格 2 3" xfId="1141"/>
    <cellStyle name="检查单元格 2 4" xfId="1142"/>
    <cellStyle name="检查单元格 3" xfId="1143"/>
    <cellStyle name="检查单元格 3 2" xfId="1144"/>
    <cellStyle name="检查单元格 3 2 2" xfId="1145"/>
    <cellStyle name="检查单元格 3 3" xfId="1146"/>
    <cellStyle name="检查单元格 3 4" xfId="1147"/>
    <cellStyle name="检查单元格 4" xfId="1148"/>
    <cellStyle name="检查单元格 4 2" xfId="1149"/>
    <cellStyle name="检查单元格 4 2 2" xfId="1150"/>
    <cellStyle name="检查单元格 4 3" xfId="1151"/>
    <cellStyle name="检查单元格 4 4" xfId="1152"/>
    <cellStyle name="检查单元格 5" xfId="1153"/>
    <cellStyle name="检查单元格 5 2" xfId="1154"/>
    <cellStyle name="检查单元格 5 3" xfId="1155"/>
    <cellStyle name="检查单元格 8" xfId="1156"/>
    <cellStyle name="解释性文本 2" xfId="1157"/>
    <cellStyle name="解释性文本 2 2" xfId="1158"/>
    <cellStyle name="解释性文本 2 2 2" xfId="1159"/>
    <cellStyle name="解释性文本 2 3" xfId="1160"/>
    <cellStyle name="解释性文本 2 4" xfId="1161"/>
    <cellStyle name="解释性文本 3" xfId="1162"/>
    <cellStyle name="解释性文本 3 2" xfId="1163"/>
    <cellStyle name="解释性文本 3 2 2" xfId="1164"/>
    <cellStyle name="解释性文本 3 3" xfId="1165"/>
    <cellStyle name="解释性文本 3 4" xfId="1166"/>
    <cellStyle name="解释性文本 4" xfId="1167"/>
    <cellStyle name="解释性文本 4 2" xfId="1168"/>
    <cellStyle name="解释性文本 4 2 2" xfId="1169"/>
    <cellStyle name="借出原因" xfId="1170"/>
    <cellStyle name="借出原因 2" xfId="1171"/>
    <cellStyle name="借出原因 2 2" xfId="1172"/>
    <cellStyle name="借出原因 2 2 2" xfId="1173"/>
    <cellStyle name="借出原因 2 3" xfId="1174"/>
    <cellStyle name="借出原因 3" xfId="1175"/>
    <cellStyle name="借出原因 3 2" xfId="1176"/>
    <cellStyle name="借出原因 4" xfId="1177"/>
    <cellStyle name="警告文本 2" xfId="1178"/>
    <cellStyle name="警告文本 2 2" xfId="1179"/>
    <cellStyle name="警告文本 2 3" xfId="1180"/>
    <cellStyle name="警告文本 2 4" xfId="1181"/>
    <cellStyle name="警告文本 3" xfId="1182"/>
    <cellStyle name="警告文本 3 2" xfId="1183"/>
    <cellStyle name="警告文本 3 3" xfId="1184"/>
    <cellStyle name="警告文本 3 4" xfId="1185"/>
    <cellStyle name="警告文本 4" xfId="1186"/>
    <cellStyle name="警告文本 4 2" xfId="1187"/>
    <cellStyle name="警告文本 4 3" xfId="1188"/>
    <cellStyle name="警告文本 4 4" xfId="1189"/>
    <cellStyle name="警告文本 5" xfId="1190"/>
    <cellStyle name="警告文本 5 2" xfId="1191"/>
    <cellStyle name="警告文本 5 3" xfId="1192"/>
    <cellStyle name="警告文本 6" xfId="1193"/>
    <cellStyle name="警告文本 7" xfId="1194"/>
    <cellStyle name="链接单元格 2 2" xfId="1195"/>
    <cellStyle name="链接单元格 2 2 2" xfId="1196"/>
    <cellStyle name="链接单元格 2 3" xfId="1197"/>
    <cellStyle name="链接单元格 2 4" xfId="1198"/>
    <cellStyle name="链接单元格 3 2" xfId="1199"/>
    <cellStyle name="链接单元格 3 3" xfId="1200"/>
    <cellStyle name="链接单元格 3 4" xfId="1201"/>
    <cellStyle name="链接单元格 4 2" xfId="1202"/>
    <cellStyle name="链接单元格 4 2 2" xfId="1203"/>
    <cellStyle name="链接单元格 4 3" xfId="1204"/>
    <cellStyle name="链接单元格 4 4" xfId="1205"/>
    <cellStyle name="链接单元格 5 2" xfId="1206"/>
    <cellStyle name="链接单元格 5 3" xfId="1207"/>
    <cellStyle name="普通_97-917" xfId="1208"/>
    <cellStyle name="输入 8" xfId="1209"/>
    <cellStyle name="千分位[0]_laroux" xfId="1210"/>
    <cellStyle name="千位_ 方正PC" xfId="1211"/>
    <cellStyle name="千位分隔 11" xfId="1212"/>
    <cellStyle name="千位分隔 11 2" xfId="1213"/>
    <cellStyle name="千位分隔 2" xfId="1214"/>
    <cellStyle name="千位分隔 2 2 2" xfId="1215"/>
    <cellStyle name="千位分隔 2 3" xfId="1216"/>
    <cellStyle name="千位分隔 4 6" xfId="1217"/>
    <cellStyle name="千位分隔 4 6 2" xfId="1218"/>
    <cellStyle name="千位分隔 7 2" xfId="1219"/>
    <cellStyle name="千位分隔 8 2" xfId="1220"/>
    <cellStyle name="千位分隔 9" xfId="1221"/>
    <cellStyle name="强调 1" xfId="1222"/>
    <cellStyle name="强调 1 2" xfId="1223"/>
    <cellStyle name="强调 2" xfId="1224"/>
    <cellStyle name="强调 3" xfId="1225"/>
    <cellStyle name="强调 3 2" xfId="1226"/>
    <cellStyle name="强调文字颜色 1 2 2" xfId="1227"/>
    <cellStyle name="强调文字颜色 1 2 2 2" xfId="1228"/>
    <cellStyle name="强调文字颜色 1 2 3" xfId="1229"/>
    <cellStyle name="强调文字颜色 1 3" xfId="1230"/>
    <cellStyle name="强调文字颜色 1 3 2" xfId="1231"/>
    <cellStyle name="强调文字颜色 2 2" xfId="1232"/>
    <cellStyle name="强调文字颜色 2 2 3" xfId="1233"/>
    <cellStyle name="强调文字颜色 2 3" xfId="1234"/>
    <cellStyle name="强调文字颜色 3 2" xfId="1235"/>
    <cellStyle name="强调文字颜色 3 2 2" xfId="1236"/>
    <cellStyle name="强调文字颜色 3 2 2 2" xfId="1237"/>
    <cellStyle name="强调文字颜色 3 2 3" xfId="1238"/>
    <cellStyle name="强调文字颜色 4 2" xfId="1239"/>
    <cellStyle name="强调文字颜色 4 2 2" xfId="1240"/>
    <cellStyle name="强调文字颜色 4 2 2 2" xfId="1241"/>
    <cellStyle name="强调文字颜色 4 2 3" xfId="1242"/>
    <cellStyle name="强调文字颜色 4 3" xfId="1243"/>
    <cellStyle name="强调文字颜色 4 3 2" xfId="1244"/>
    <cellStyle name="强调文字颜色 5 2" xfId="1245"/>
    <cellStyle name="强调文字颜色 5 3" xfId="1246"/>
    <cellStyle name="强调文字颜色 5 3 2" xfId="1247"/>
    <cellStyle name="强调文字颜色 6 2" xfId="1248"/>
    <cellStyle name="强调文字颜色 6 2 2" xfId="1249"/>
    <cellStyle name="强调文字颜色 6 2 2 2" xfId="1250"/>
    <cellStyle name="强调文字颜色 6 2 3" xfId="1251"/>
    <cellStyle name="强调文字颜色 6 3" xfId="1252"/>
    <cellStyle name="强调文字颜色 6 3 2" xfId="1253"/>
    <cellStyle name="日期 2" xfId="1254"/>
    <cellStyle name="日期 2 2" xfId="1255"/>
    <cellStyle name="日期 2 2 2" xfId="1256"/>
    <cellStyle name="日期 2 3" xfId="1257"/>
    <cellStyle name="日期 3" xfId="1258"/>
    <cellStyle name="日期 3 2" xfId="1259"/>
    <cellStyle name="日期 4" xfId="1260"/>
    <cellStyle name="商品名称" xfId="1261"/>
    <cellStyle name="商品名称 2" xfId="1262"/>
    <cellStyle name="商品名称 2 2" xfId="1263"/>
    <cellStyle name="商品名称 2 2 2" xfId="1264"/>
    <cellStyle name="商品名称 3" xfId="1265"/>
    <cellStyle name="商品名称 3 2" xfId="1266"/>
    <cellStyle name="适中 2" xfId="1267"/>
    <cellStyle name="适中 2 3" xfId="1268"/>
    <cellStyle name="适中 2 4" xfId="1269"/>
    <cellStyle name="适中 3 2" xfId="1270"/>
    <cellStyle name="适中 3 2 2" xfId="1271"/>
    <cellStyle name="适中 3 3" xfId="1272"/>
    <cellStyle name="适中 3 4" xfId="1273"/>
    <cellStyle name="适中 4" xfId="1274"/>
    <cellStyle name="适中 4 2" xfId="1275"/>
    <cellStyle name="适中 4 2 2" xfId="1276"/>
    <cellStyle name="适中 4 3" xfId="1277"/>
    <cellStyle name="适中 4 4" xfId="1278"/>
    <cellStyle name="适中 5" xfId="1279"/>
    <cellStyle name="适中 5 2" xfId="1280"/>
    <cellStyle name="适中 5 3" xfId="1281"/>
    <cellStyle name="适中 6" xfId="1282"/>
    <cellStyle name="适中 7" xfId="1283"/>
    <cellStyle name="适中 8" xfId="1284"/>
    <cellStyle name="输出 2" xfId="1285"/>
    <cellStyle name="输出 2 2" xfId="1286"/>
    <cellStyle name="输出 2 3" xfId="1287"/>
    <cellStyle name="输出 2 4" xfId="1288"/>
    <cellStyle name="输出 3" xfId="1289"/>
    <cellStyle name="输出 3 2" xfId="1290"/>
    <cellStyle name="输出 3 3" xfId="1291"/>
    <cellStyle name="输出 4" xfId="1292"/>
    <cellStyle name="输出 5" xfId="1293"/>
    <cellStyle name="输出 5 2" xfId="1294"/>
    <cellStyle name="输出 5 3" xfId="1295"/>
    <cellStyle name="输出 6" xfId="1296"/>
    <cellStyle name="输出 7" xfId="1297"/>
    <cellStyle name="输出 8" xfId="1298"/>
    <cellStyle name="输入 2 2 2" xfId="1299"/>
    <cellStyle name="输入 2 3" xfId="1300"/>
    <cellStyle name="输入 4" xfId="1301"/>
    <cellStyle name="输入 4 2" xfId="1302"/>
    <cellStyle name="输入 4 2 2" xfId="1303"/>
    <cellStyle name="输入 4 3" xfId="1304"/>
    <cellStyle name="输入 4 4" xfId="1305"/>
    <cellStyle name="输入 5" xfId="1306"/>
    <cellStyle name="输入 5 2" xfId="1307"/>
    <cellStyle name="输入 5 3" xfId="1308"/>
    <cellStyle name="输入 6" xfId="1309"/>
    <cellStyle name="输入 7" xfId="1310"/>
    <cellStyle name="数量" xfId="1311"/>
    <cellStyle name="数量 2" xfId="1312"/>
    <cellStyle name="数量 2 2" xfId="1313"/>
    <cellStyle name="数量 2 3" xfId="1314"/>
    <cellStyle name="数量 3 2" xfId="1315"/>
    <cellStyle name="未定义" xfId="1316"/>
    <cellStyle name="样式 1" xfId="1317"/>
    <cellStyle name="寘嬫愗傝 [0.00]_Region Orders (2)" xfId="1318"/>
    <cellStyle name="寘嬫愗傝_Region Orders (2)" xfId="1319"/>
    <cellStyle name="注释 2 2" xfId="1320"/>
    <cellStyle name="注释 2 2 2" xfId="1321"/>
    <cellStyle name="注释 2 3" xfId="1322"/>
    <cellStyle name="注释 2 4" xfId="1323"/>
    <cellStyle name="注释 3" xfId="1324"/>
    <cellStyle name="注释 3 2" xfId="1325"/>
    <cellStyle name="注释 3 2 2" xfId="1326"/>
    <cellStyle name="注释 3 3" xfId="1327"/>
    <cellStyle name="注释 3 4" xfId="1328"/>
    <cellStyle name="注释 4" xfId="1329"/>
    <cellStyle name="注释 5" xfId="1330"/>
    <cellStyle name="注释 5 2" xfId="1331"/>
    <cellStyle name="注释 5 3" xfId="1332"/>
    <cellStyle name="注释 6" xfId="1333"/>
    <cellStyle name="常规_2007年省与各地结算单" xfId="1334"/>
    <cellStyle name="常规 9 5 2" xfId="1335"/>
  </cellStyles>
  <dxfs count="6">
    <dxf>
      <font>
        <color indexed="9"/>
      </font>
    </dxf>
    <dxf>
      <font>
        <b val="1"/>
        <i val="0"/>
      </font>
    </dxf>
    <dxf>
      <font>
        <color indexed="10"/>
      </font>
    </dxf>
    <dxf>
      <font>
        <b val="0"/>
        <i val="0"/>
        <color indexed="9"/>
      </font>
    </dxf>
    <dxf>
      <font>
        <b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externalLink" Target="externalLinks/externalLink3.xml"/><Relationship Id="rId33" Type="http://schemas.openxmlformats.org/officeDocument/2006/relationships/externalLink" Target="externalLinks/externalLink2.xml"/><Relationship Id="rId32" Type="http://schemas.openxmlformats.org/officeDocument/2006/relationships/externalLink" Target="externalLinks/externalLink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10534650" y="826770"/>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4" name="直接连接符 3"/>
        <xdr:cNvCxnSpPr/>
      </xdr:nvCxnSpPr>
      <xdr:spPr>
        <a:xfrm>
          <a:off x="1053719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468;2&#8212;&#38468;&#34920;1&#65306;&#28548;&#27743;&#24066;2021&#24180;&#22320;&#26041;&#36130;&#25919;&#25910;&#25903;&#25191;&#34892;&#24773;&#20917;&#21450;2022&#24180;&#39044;&#31639;&#33609;&#26696;1.17%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01-1"/>
      <sheetName val="01-2"/>
      <sheetName val="02"/>
      <sheetName val="03"/>
      <sheetName val="04"/>
      <sheetName val="05"/>
      <sheetName val="06"/>
      <sheetName val="07"/>
      <sheetName val="08"/>
      <sheetName val="09"/>
      <sheetName val="10"/>
      <sheetName val="11-1"/>
      <sheetName val="11-2"/>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7">
          <cell r="B7">
            <v>44562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540696432386"/>
  </sheetPr>
  <dimension ref="A1:N8"/>
  <sheetViews>
    <sheetView tabSelected="1" view="pageBreakPreview" zoomScale="85" zoomScaleNormal="85" workbookViewId="0">
      <selection activeCell="D5" sqref="D5"/>
    </sheetView>
  </sheetViews>
  <sheetFormatPr defaultColWidth="9" defaultRowHeight="14.25" outlineLevelRow="7"/>
  <cols>
    <col min="1" max="1" width="3.88333333333333" style="643" customWidth="1"/>
    <col min="2" max="2" width="65.4333333333333" style="643" customWidth="1"/>
    <col min="3" max="3" width="14.7" style="643" customWidth="1"/>
    <col min="4" max="4" width="74" style="643" customWidth="1"/>
    <col min="5" max="16384" width="9" style="643"/>
  </cols>
  <sheetData>
    <row r="1" ht="42" customHeight="1" spans="1:3">
      <c r="A1" s="644" t="s">
        <v>0</v>
      </c>
      <c r="B1" s="645"/>
      <c r="C1" s="646" t="s">
        <v>1</v>
      </c>
    </row>
    <row r="2" ht="177" customHeight="1" spans="2:3">
      <c r="B2" s="647"/>
      <c r="C2" s="647"/>
    </row>
    <row r="3" ht="82" customHeight="1" spans="2:3">
      <c r="B3" s="648" t="s">
        <v>2</v>
      </c>
      <c r="C3" s="648"/>
    </row>
    <row r="4" s="634" customFormat="1" ht="117" customHeight="1" spans="2:3">
      <c r="B4" s="649" t="str">
        <f>YEAR(B7)-1&amp;"年地方财政预算执行情况和"&amp;YEAR(B7)&amp;"年地方财政预算（草案）"</f>
        <v>2021年地方财政预算执行情况和2022年地方财政预算（草案）</v>
      </c>
      <c r="C4" s="649"/>
    </row>
    <row r="5" ht="318.75" customHeight="1" spans="2:14">
      <c r="B5" s="650"/>
      <c r="C5" s="643" t="s">
        <v>3</v>
      </c>
      <c r="N5" s="643" t="s">
        <v>4</v>
      </c>
    </row>
    <row r="6" s="642" customFormat="1" ht="30" customHeight="1" spans="2:3">
      <c r="B6" s="651" t="s">
        <v>5</v>
      </c>
      <c r="C6" s="651"/>
    </row>
    <row r="7" s="642" customFormat="1" ht="32.25" customHeight="1" spans="2:4">
      <c r="B7" s="652">
        <v>44562</v>
      </c>
      <c r="C7" s="652"/>
      <c r="D7" s="653"/>
    </row>
    <row r="8" spans="5:5">
      <c r="E8" s="654"/>
    </row>
  </sheetData>
  <mergeCells count="5">
    <mergeCell ref="A1:B1"/>
    <mergeCell ref="B3:C3"/>
    <mergeCell ref="B4:C4"/>
    <mergeCell ref="B6:C6"/>
    <mergeCell ref="B7:C7"/>
  </mergeCells>
  <printOptions horizontalCentered="1"/>
  <pageMargins left="0.707638888888889" right="0.707638888888889" top="0.747916666666667" bottom="0.747916666666667" header="0.313888888888889" footer="0.313888888888889"/>
  <pageSetup paperSize="9" scale="91" firstPageNumber="0" orientation="portrait" useFirstPageNumber="1"/>
  <headerFooter alignWithMargins="0"/>
  <rowBreaks count="1" manualBreakCount="1">
    <brk id="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540696432386"/>
  </sheetPr>
  <dimension ref="A1:XEZ30"/>
  <sheetViews>
    <sheetView view="pageBreakPreview" zoomScale="85" zoomScaleNormal="85" workbookViewId="0">
      <selection activeCell="A28" sqref="A28:A30"/>
    </sheetView>
  </sheetViews>
  <sheetFormatPr defaultColWidth="9" defaultRowHeight="14.25"/>
  <cols>
    <col min="1" max="1" width="119.883333333333" style="633" customWidth="1"/>
    <col min="2" max="2" width="11.5" style="634" customWidth="1"/>
    <col min="3" max="3" width="68.75" style="634" customWidth="1"/>
    <col min="4" max="16384" width="9" style="634"/>
  </cols>
  <sheetData>
    <row r="1" ht="35.25" spans="1:3">
      <c r="A1" s="635" t="s">
        <v>6</v>
      </c>
      <c r="B1" s="636" t="s">
        <v>7</v>
      </c>
      <c r="C1" s="636"/>
    </row>
    <row r="2" ht="20.1" customHeight="1" spans="1:3">
      <c r="A2" s="633" t="s">
        <v>4</v>
      </c>
      <c r="B2" s="637"/>
      <c r="C2" s="637"/>
    </row>
    <row r="3" s="632" customFormat="1" ht="30" customHeight="1" spans="1:3">
      <c r="A3" s="638" t="str">
        <f>B3&amp;C3</f>
        <v>表一2021年澄江市一般公共预算收支情况表</v>
      </c>
      <c r="B3" s="639" t="str">
        <f>'01-1'!$B$2</f>
        <v>表一</v>
      </c>
      <c r="C3" s="640" t="str">
        <f>'01-1'!$B$1</f>
        <v>2021年澄江市一般公共预算收支情况表</v>
      </c>
    </row>
    <row r="4" s="632" customFormat="1" ht="30" customHeight="1" spans="1:3">
      <c r="A4" s="638" t="str">
        <f t="shared" ref="A3:A30" si="0">B4&amp;C4</f>
        <v>表二2021年澄江市一般公共预算支出执行情况表</v>
      </c>
      <c r="B4" s="639" t="str">
        <f>'02'!$C$2</f>
        <v>表二</v>
      </c>
      <c r="C4" s="640" t="str">
        <f>'02'!$C$1</f>
        <v>2021年澄江市一般公共预算支出执行情况表</v>
      </c>
    </row>
    <row r="5" s="632" customFormat="1" ht="30" hidden="1" customHeight="1" spans="1:3">
      <c r="A5" s="638" t="e">
        <f t="shared" si="0"/>
        <v>#REF!</v>
      </c>
      <c r="B5" s="639" t="s">
        <v>8</v>
      </c>
      <c r="C5" s="640" t="e">
        <f>#REF!</f>
        <v>#REF!</v>
      </c>
    </row>
    <row r="6" s="632" customFormat="1" ht="30" customHeight="1" spans="1:16380">
      <c r="A6" s="638" t="str">
        <f t="shared" si="0"/>
        <v>表三2021年澄江市预备费安排情况表</v>
      </c>
      <c r="B6" s="639" t="str">
        <f>'03'!$A$2</f>
        <v>表三</v>
      </c>
      <c r="C6" s="640" t="str">
        <f>'03'!$A$1</f>
        <v>2021年澄江市预备费安排情况表</v>
      </c>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c r="BD6" s="634"/>
      <c r="BE6" s="634"/>
      <c r="BF6" s="634"/>
      <c r="BG6" s="634"/>
      <c r="BH6" s="634"/>
      <c r="BI6" s="634"/>
      <c r="BJ6" s="634"/>
      <c r="BK6" s="634"/>
      <c r="BL6" s="634"/>
      <c r="BM6" s="634"/>
      <c r="BN6" s="634"/>
      <c r="BO6" s="634"/>
      <c r="BP6" s="634"/>
      <c r="BQ6" s="634"/>
      <c r="BR6" s="634"/>
      <c r="BS6" s="634"/>
      <c r="BT6" s="634"/>
      <c r="BU6" s="634"/>
      <c r="BV6" s="634"/>
      <c r="BW6" s="634"/>
      <c r="BX6" s="634"/>
      <c r="BY6" s="634"/>
      <c r="BZ6" s="634"/>
      <c r="CA6" s="634"/>
      <c r="CB6" s="634"/>
      <c r="CC6" s="634"/>
      <c r="CD6" s="634"/>
      <c r="CE6" s="634"/>
      <c r="CF6" s="634"/>
      <c r="CG6" s="634"/>
      <c r="CH6" s="634"/>
      <c r="CI6" s="634"/>
      <c r="CJ6" s="634"/>
      <c r="CK6" s="634"/>
      <c r="CL6" s="634"/>
      <c r="CM6" s="634"/>
      <c r="CN6" s="634"/>
      <c r="CO6" s="634"/>
      <c r="CP6" s="634"/>
      <c r="CQ6" s="634"/>
      <c r="CR6" s="634"/>
      <c r="CS6" s="634"/>
      <c r="CT6" s="634"/>
      <c r="CU6" s="634"/>
      <c r="CV6" s="634"/>
      <c r="CW6" s="634"/>
      <c r="CX6" s="634"/>
      <c r="CY6" s="634"/>
      <c r="CZ6" s="634"/>
      <c r="DA6" s="634"/>
      <c r="DB6" s="634"/>
      <c r="DC6" s="634"/>
      <c r="DD6" s="634"/>
      <c r="DE6" s="634"/>
      <c r="DF6" s="634"/>
      <c r="DG6" s="634"/>
      <c r="DH6" s="634"/>
      <c r="DI6" s="634"/>
      <c r="DJ6" s="634"/>
      <c r="DK6" s="634"/>
      <c r="DL6" s="634"/>
      <c r="DM6" s="634"/>
      <c r="DN6" s="634"/>
      <c r="DO6" s="634"/>
      <c r="DP6" s="634"/>
      <c r="DQ6" s="634"/>
      <c r="DR6" s="634"/>
      <c r="DS6" s="634"/>
      <c r="DT6" s="634"/>
      <c r="DU6" s="634"/>
      <c r="DV6" s="634"/>
      <c r="DW6" s="634"/>
      <c r="DX6" s="634"/>
      <c r="DY6" s="634"/>
      <c r="DZ6" s="634"/>
      <c r="EA6" s="634"/>
      <c r="EB6" s="634"/>
      <c r="EC6" s="634"/>
      <c r="ED6" s="634"/>
      <c r="EE6" s="634"/>
      <c r="EF6" s="634"/>
      <c r="EG6" s="634"/>
      <c r="EH6" s="634"/>
      <c r="EI6" s="634"/>
      <c r="EJ6" s="634"/>
      <c r="EK6" s="634"/>
      <c r="EL6" s="634"/>
      <c r="EM6" s="634"/>
      <c r="EN6" s="634"/>
      <c r="EO6" s="634"/>
      <c r="EP6" s="634"/>
      <c r="EQ6" s="634"/>
      <c r="ER6" s="634"/>
      <c r="ES6" s="634"/>
      <c r="ET6" s="634"/>
      <c r="EU6" s="634"/>
      <c r="EV6" s="634"/>
      <c r="EW6" s="634"/>
      <c r="EX6" s="634"/>
      <c r="EY6" s="634"/>
      <c r="EZ6" s="634"/>
      <c r="FA6" s="634"/>
      <c r="FB6" s="634"/>
      <c r="FC6" s="634"/>
      <c r="FD6" s="634"/>
      <c r="FE6" s="634"/>
      <c r="FF6" s="634"/>
      <c r="FG6" s="634"/>
      <c r="FH6" s="634"/>
      <c r="FI6" s="634"/>
      <c r="FJ6" s="634"/>
      <c r="FK6" s="634"/>
      <c r="FL6" s="634"/>
      <c r="FM6" s="634"/>
      <c r="FN6" s="634"/>
      <c r="FO6" s="634"/>
      <c r="FP6" s="634"/>
      <c r="FQ6" s="634"/>
      <c r="FR6" s="634"/>
      <c r="FS6" s="634"/>
      <c r="FT6" s="634"/>
      <c r="FU6" s="634"/>
      <c r="FV6" s="634"/>
      <c r="FW6" s="634"/>
      <c r="FX6" s="634"/>
      <c r="FY6" s="634"/>
      <c r="FZ6" s="634"/>
      <c r="GA6" s="634"/>
      <c r="GB6" s="634"/>
      <c r="GC6" s="634"/>
      <c r="GD6" s="634"/>
      <c r="GE6" s="634"/>
      <c r="GF6" s="634"/>
      <c r="GG6" s="634"/>
      <c r="GH6" s="634"/>
      <c r="GI6" s="634"/>
      <c r="GJ6" s="634"/>
      <c r="GK6" s="634"/>
      <c r="GL6" s="634"/>
      <c r="GM6" s="634"/>
      <c r="GN6" s="634"/>
      <c r="GO6" s="634"/>
      <c r="GP6" s="634"/>
      <c r="GQ6" s="634"/>
      <c r="GR6" s="634"/>
      <c r="GS6" s="634"/>
      <c r="GT6" s="634"/>
      <c r="GU6" s="634"/>
      <c r="GV6" s="634"/>
      <c r="GW6" s="634"/>
      <c r="GX6" s="634"/>
      <c r="GY6" s="634"/>
      <c r="GZ6" s="634"/>
      <c r="HA6" s="634"/>
      <c r="HB6" s="634"/>
      <c r="HC6" s="634"/>
      <c r="HD6" s="634"/>
      <c r="HE6" s="634"/>
      <c r="HF6" s="634"/>
      <c r="HG6" s="634"/>
      <c r="HH6" s="634"/>
      <c r="HI6" s="634"/>
      <c r="HJ6" s="634"/>
      <c r="HK6" s="634"/>
      <c r="HL6" s="634"/>
      <c r="HM6" s="634"/>
      <c r="HN6" s="634"/>
      <c r="HO6" s="634"/>
      <c r="HP6" s="634"/>
      <c r="HQ6" s="634"/>
      <c r="HR6" s="634"/>
      <c r="HS6" s="634"/>
      <c r="HT6" s="634"/>
      <c r="HU6" s="634"/>
      <c r="HV6" s="634"/>
      <c r="HW6" s="634"/>
      <c r="HX6" s="634"/>
      <c r="HY6" s="634"/>
      <c r="HZ6" s="634"/>
      <c r="IA6" s="634"/>
      <c r="IB6" s="634"/>
      <c r="IC6" s="634"/>
      <c r="ID6" s="634"/>
      <c r="IE6" s="634"/>
      <c r="IF6" s="634"/>
      <c r="IG6" s="634"/>
      <c r="IH6" s="634"/>
      <c r="II6" s="634"/>
      <c r="IJ6" s="634"/>
      <c r="IK6" s="634"/>
      <c r="IL6" s="634"/>
      <c r="IM6" s="634"/>
      <c r="IN6" s="634"/>
      <c r="IO6" s="634"/>
      <c r="IP6" s="634"/>
      <c r="IQ6" s="634"/>
      <c r="IR6" s="634"/>
      <c r="IS6" s="634"/>
      <c r="IT6" s="634"/>
      <c r="IU6" s="634"/>
      <c r="IV6" s="634"/>
      <c r="IW6" s="634"/>
      <c r="IX6" s="634"/>
      <c r="IY6" s="634"/>
      <c r="IZ6" s="634"/>
      <c r="JA6" s="634"/>
      <c r="JB6" s="634"/>
      <c r="JC6" s="634"/>
      <c r="JD6" s="634"/>
      <c r="JE6" s="634"/>
      <c r="JF6" s="634"/>
      <c r="JG6" s="634"/>
      <c r="JH6" s="634"/>
      <c r="JI6" s="634"/>
      <c r="JJ6" s="634"/>
      <c r="JK6" s="634"/>
      <c r="JL6" s="634"/>
      <c r="JM6" s="634"/>
      <c r="JN6" s="634"/>
      <c r="JO6" s="634"/>
      <c r="JP6" s="634"/>
      <c r="JQ6" s="634"/>
      <c r="JR6" s="634"/>
      <c r="JS6" s="634"/>
      <c r="JT6" s="634"/>
      <c r="JU6" s="634"/>
      <c r="JV6" s="634"/>
      <c r="JW6" s="634"/>
      <c r="JX6" s="634"/>
      <c r="JY6" s="634"/>
      <c r="JZ6" s="634"/>
      <c r="KA6" s="634"/>
      <c r="KB6" s="634"/>
      <c r="KC6" s="634"/>
      <c r="KD6" s="634"/>
      <c r="KE6" s="634"/>
      <c r="KF6" s="634"/>
      <c r="KG6" s="634"/>
      <c r="KH6" s="634"/>
      <c r="KI6" s="634"/>
      <c r="KJ6" s="634"/>
      <c r="KK6" s="634"/>
      <c r="KL6" s="634"/>
      <c r="KM6" s="634"/>
      <c r="KN6" s="634"/>
      <c r="KO6" s="634"/>
      <c r="KP6" s="634"/>
      <c r="KQ6" s="634"/>
      <c r="KR6" s="634"/>
      <c r="KS6" s="634"/>
      <c r="KT6" s="634"/>
      <c r="KU6" s="634"/>
      <c r="KV6" s="634"/>
      <c r="KW6" s="634"/>
      <c r="KX6" s="634"/>
      <c r="KY6" s="634"/>
      <c r="KZ6" s="634"/>
      <c r="LA6" s="634"/>
      <c r="LB6" s="634"/>
      <c r="LC6" s="634"/>
      <c r="LD6" s="634"/>
      <c r="LE6" s="634"/>
      <c r="LF6" s="634"/>
      <c r="LG6" s="634"/>
      <c r="LH6" s="634"/>
      <c r="LI6" s="634"/>
      <c r="LJ6" s="634"/>
      <c r="LK6" s="634"/>
      <c r="LL6" s="634"/>
      <c r="LM6" s="634"/>
      <c r="LN6" s="634"/>
      <c r="LO6" s="634"/>
      <c r="LP6" s="634"/>
      <c r="LQ6" s="634"/>
      <c r="LR6" s="634"/>
      <c r="LS6" s="634"/>
      <c r="LT6" s="634"/>
      <c r="LU6" s="634"/>
      <c r="LV6" s="634"/>
      <c r="LW6" s="634"/>
      <c r="LX6" s="634"/>
      <c r="LY6" s="634"/>
      <c r="LZ6" s="634"/>
      <c r="MA6" s="634"/>
      <c r="MB6" s="634"/>
      <c r="MC6" s="634"/>
      <c r="MD6" s="634"/>
      <c r="ME6" s="634"/>
      <c r="MF6" s="634"/>
      <c r="MG6" s="634"/>
      <c r="MH6" s="634"/>
      <c r="MI6" s="634"/>
      <c r="MJ6" s="634"/>
      <c r="MK6" s="634"/>
      <c r="ML6" s="634"/>
      <c r="MM6" s="634"/>
      <c r="MN6" s="634"/>
      <c r="MO6" s="634"/>
      <c r="MP6" s="634"/>
      <c r="MQ6" s="634"/>
      <c r="MR6" s="634"/>
      <c r="MS6" s="634"/>
      <c r="MT6" s="634"/>
      <c r="MU6" s="634"/>
      <c r="MV6" s="634"/>
      <c r="MW6" s="634"/>
      <c r="MX6" s="634"/>
      <c r="MY6" s="634"/>
      <c r="MZ6" s="634"/>
      <c r="NA6" s="634"/>
      <c r="NB6" s="634"/>
      <c r="NC6" s="634"/>
      <c r="ND6" s="634"/>
      <c r="NE6" s="634"/>
      <c r="NF6" s="634"/>
      <c r="NG6" s="634"/>
      <c r="NH6" s="634"/>
      <c r="NI6" s="634"/>
      <c r="NJ6" s="634"/>
      <c r="NK6" s="634"/>
      <c r="NL6" s="634"/>
      <c r="NM6" s="634"/>
      <c r="NN6" s="634"/>
      <c r="NO6" s="634"/>
      <c r="NP6" s="634"/>
      <c r="NQ6" s="634"/>
      <c r="NR6" s="634"/>
      <c r="NS6" s="634"/>
      <c r="NT6" s="634"/>
      <c r="NU6" s="634"/>
      <c r="NV6" s="634"/>
      <c r="NW6" s="634"/>
      <c r="NX6" s="634"/>
      <c r="NY6" s="634"/>
      <c r="NZ6" s="634"/>
      <c r="OA6" s="634"/>
      <c r="OB6" s="634"/>
      <c r="OC6" s="634"/>
      <c r="OD6" s="634"/>
      <c r="OE6" s="634"/>
      <c r="OF6" s="634"/>
      <c r="OG6" s="634"/>
      <c r="OH6" s="634"/>
      <c r="OI6" s="634"/>
      <c r="OJ6" s="634"/>
      <c r="OK6" s="634"/>
      <c r="OL6" s="634"/>
      <c r="OM6" s="634"/>
      <c r="ON6" s="634"/>
      <c r="OO6" s="634"/>
      <c r="OP6" s="634"/>
      <c r="OQ6" s="634"/>
      <c r="OR6" s="634"/>
      <c r="OS6" s="634"/>
      <c r="OT6" s="634"/>
      <c r="OU6" s="634"/>
      <c r="OV6" s="634"/>
      <c r="OW6" s="634"/>
      <c r="OX6" s="634"/>
      <c r="OY6" s="634"/>
      <c r="OZ6" s="634"/>
      <c r="PA6" s="634"/>
      <c r="PB6" s="634"/>
      <c r="PC6" s="634"/>
      <c r="PD6" s="634"/>
      <c r="PE6" s="634"/>
      <c r="PF6" s="634"/>
      <c r="PG6" s="634"/>
      <c r="PH6" s="634"/>
      <c r="PI6" s="634"/>
      <c r="PJ6" s="634"/>
      <c r="PK6" s="634"/>
      <c r="PL6" s="634"/>
      <c r="PM6" s="634"/>
      <c r="PN6" s="634"/>
      <c r="PO6" s="634"/>
      <c r="PP6" s="634"/>
      <c r="PQ6" s="634"/>
      <c r="PR6" s="634"/>
      <c r="PS6" s="634"/>
      <c r="PT6" s="634"/>
      <c r="PU6" s="634"/>
      <c r="PV6" s="634"/>
      <c r="PW6" s="634"/>
      <c r="PX6" s="634"/>
      <c r="PY6" s="634"/>
      <c r="PZ6" s="634"/>
      <c r="QA6" s="634"/>
      <c r="QB6" s="634"/>
      <c r="QC6" s="634"/>
      <c r="QD6" s="634"/>
      <c r="QE6" s="634"/>
      <c r="QF6" s="634"/>
      <c r="QG6" s="634"/>
      <c r="QH6" s="634"/>
      <c r="QI6" s="634"/>
      <c r="QJ6" s="634"/>
      <c r="QK6" s="634"/>
      <c r="QL6" s="634"/>
      <c r="QM6" s="634"/>
      <c r="QN6" s="634"/>
      <c r="QO6" s="634"/>
      <c r="QP6" s="634"/>
      <c r="QQ6" s="634"/>
      <c r="QR6" s="634"/>
      <c r="QS6" s="634"/>
      <c r="QT6" s="634"/>
      <c r="QU6" s="634"/>
      <c r="QV6" s="634"/>
      <c r="QW6" s="634"/>
      <c r="QX6" s="634"/>
      <c r="QY6" s="634"/>
      <c r="QZ6" s="634"/>
      <c r="RA6" s="634"/>
      <c r="RB6" s="634"/>
      <c r="RC6" s="634"/>
      <c r="RD6" s="634"/>
      <c r="RE6" s="634"/>
      <c r="RF6" s="634"/>
      <c r="RG6" s="634"/>
      <c r="RH6" s="634"/>
      <c r="RI6" s="634"/>
      <c r="RJ6" s="634"/>
      <c r="RK6" s="634"/>
      <c r="RL6" s="634"/>
      <c r="RM6" s="634"/>
      <c r="RN6" s="634"/>
      <c r="RO6" s="634"/>
      <c r="RP6" s="634"/>
      <c r="RQ6" s="634"/>
      <c r="RR6" s="634"/>
      <c r="RS6" s="634"/>
      <c r="RT6" s="634"/>
      <c r="RU6" s="634"/>
      <c r="RV6" s="634"/>
      <c r="RW6" s="634"/>
      <c r="RX6" s="634"/>
      <c r="RY6" s="634"/>
      <c r="RZ6" s="634"/>
      <c r="SA6" s="634"/>
      <c r="SB6" s="634"/>
      <c r="SC6" s="634"/>
      <c r="SD6" s="634"/>
      <c r="SE6" s="634"/>
      <c r="SF6" s="634"/>
      <c r="SG6" s="634"/>
      <c r="SH6" s="634"/>
      <c r="SI6" s="634"/>
      <c r="SJ6" s="634"/>
      <c r="SK6" s="634"/>
      <c r="SL6" s="634"/>
      <c r="SM6" s="634"/>
      <c r="SN6" s="634"/>
      <c r="SO6" s="634"/>
      <c r="SP6" s="634"/>
      <c r="SQ6" s="634"/>
      <c r="SR6" s="634"/>
      <c r="SS6" s="634"/>
      <c r="ST6" s="634"/>
      <c r="SU6" s="634"/>
      <c r="SV6" s="634"/>
      <c r="SW6" s="634"/>
      <c r="SX6" s="634"/>
      <c r="SY6" s="634"/>
      <c r="SZ6" s="634"/>
      <c r="TA6" s="634"/>
      <c r="TB6" s="634"/>
      <c r="TC6" s="634"/>
      <c r="TD6" s="634"/>
      <c r="TE6" s="634"/>
      <c r="TF6" s="634"/>
      <c r="TG6" s="634"/>
      <c r="TH6" s="634"/>
      <c r="TI6" s="634"/>
      <c r="TJ6" s="634"/>
      <c r="TK6" s="634"/>
      <c r="TL6" s="634"/>
      <c r="TM6" s="634"/>
      <c r="TN6" s="634"/>
      <c r="TO6" s="634"/>
      <c r="TP6" s="634"/>
      <c r="TQ6" s="634"/>
      <c r="TR6" s="634"/>
      <c r="TS6" s="634"/>
      <c r="TT6" s="634"/>
      <c r="TU6" s="634"/>
      <c r="TV6" s="634"/>
      <c r="TW6" s="634"/>
      <c r="TX6" s="634"/>
      <c r="TY6" s="634"/>
      <c r="TZ6" s="634"/>
      <c r="UA6" s="634"/>
      <c r="UB6" s="634"/>
      <c r="UC6" s="634"/>
      <c r="UD6" s="634"/>
      <c r="UE6" s="634"/>
      <c r="UF6" s="634"/>
      <c r="UG6" s="634"/>
      <c r="UH6" s="634"/>
      <c r="UI6" s="634"/>
      <c r="UJ6" s="634"/>
      <c r="UK6" s="634"/>
      <c r="UL6" s="634"/>
      <c r="UM6" s="634"/>
      <c r="UN6" s="634"/>
      <c r="UO6" s="634"/>
      <c r="UP6" s="634"/>
      <c r="UQ6" s="634"/>
      <c r="UR6" s="634"/>
      <c r="US6" s="634"/>
      <c r="UT6" s="634"/>
      <c r="UU6" s="634"/>
      <c r="UV6" s="634"/>
      <c r="UW6" s="634"/>
      <c r="UX6" s="634"/>
      <c r="UY6" s="634"/>
      <c r="UZ6" s="634"/>
      <c r="VA6" s="634"/>
      <c r="VB6" s="634"/>
      <c r="VC6" s="634"/>
      <c r="VD6" s="634"/>
      <c r="VE6" s="634"/>
      <c r="VF6" s="634"/>
      <c r="VG6" s="634"/>
      <c r="VH6" s="634"/>
      <c r="VI6" s="634"/>
      <c r="VJ6" s="634"/>
      <c r="VK6" s="634"/>
      <c r="VL6" s="634"/>
      <c r="VM6" s="634"/>
      <c r="VN6" s="634"/>
      <c r="VO6" s="634"/>
      <c r="VP6" s="634"/>
      <c r="VQ6" s="634"/>
      <c r="VR6" s="634"/>
      <c r="VS6" s="634"/>
      <c r="VT6" s="634"/>
      <c r="VU6" s="634"/>
      <c r="VV6" s="634"/>
      <c r="VW6" s="634"/>
      <c r="VX6" s="634"/>
      <c r="VY6" s="634"/>
      <c r="VZ6" s="634"/>
      <c r="WA6" s="634"/>
      <c r="WB6" s="634"/>
      <c r="WC6" s="634"/>
      <c r="WD6" s="634"/>
      <c r="WE6" s="634"/>
      <c r="WF6" s="634"/>
      <c r="WG6" s="634"/>
      <c r="WH6" s="634"/>
      <c r="WI6" s="634"/>
      <c r="WJ6" s="634"/>
      <c r="WK6" s="634"/>
      <c r="WL6" s="634"/>
      <c r="WM6" s="634"/>
      <c r="WN6" s="634"/>
      <c r="WO6" s="634"/>
      <c r="WP6" s="634"/>
      <c r="WQ6" s="634"/>
      <c r="WR6" s="634"/>
      <c r="WS6" s="634"/>
      <c r="WT6" s="634"/>
      <c r="WU6" s="634"/>
      <c r="WV6" s="634"/>
      <c r="WW6" s="634"/>
      <c r="WX6" s="634"/>
      <c r="WY6" s="634"/>
      <c r="WZ6" s="634"/>
      <c r="XA6" s="634"/>
      <c r="XB6" s="634"/>
      <c r="XC6" s="634"/>
      <c r="XD6" s="634"/>
      <c r="XE6" s="634"/>
      <c r="XF6" s="634"/>
      <c r="XG6" s="634"/>
      <c r="XH6" s="634"/>
      <c r="XI6" s="634"/>
      <c r="XJ6" s="634"/>
      <c r="XK6" s="634"/>
      <c r="XL6" s="634"/>
      <c r="XM6" s="634"/>
      <c r="XN6" s="634"/>
      <c r="XO6" s="634"/>
      <c r="XP6" s="634"/>
      <c r="XQ6" s="634"/>
      <c r="XR6" s="634"/>
      <c r="XS6" s="634"/>
      <c r="XT6" s="634"/>
      <c r="XU6" s="634"/>
      <c r="XV6" s="634"/>
      <c r="XW6" s="634"/>
      <c r="XX6" s="634"/>
      <c r="XY6" s="634"/>
      <c r="XZ6" s="634"/>
      <c r="YA6" s="634"/>
      <c r="YB6" s="634"/>
      <c r="YC6" s="634"/>
      <c r="YD6" s="634"/>
      <c r="YE6" s="634"/>
      <c r="YF6" s="634"/>
      <c r="YG6" s="634"/>
      <c r="YH6" s="634"/>
      <c r="YI6" s="634"/>
      <c r="YJ6" s="634"/>
      <c r="YK6" s="634"/>
      <c r="YL6" s="634"/>
      <c r="YM6" s="634"/>
      <c r="YN6" s="634"/>
      <c r="YO6" s="634"/>
      <c r="YP6" s="634"/>
      <c r="YQ6" s="634"/>
      <c r="YR6" s="634"/>
      <c r="YS6" s="634"/>
      <c r="YT6" s="634"/>
      <c r="YU6" s="634"/>
      <c r="YV6" s="634"/>
      <c r="YW6" s="634"/>
      <c r="YX6" s="634"/>
      <c r="YY6" s="634"/>
      <c r="YZ6" s="634"/>
      <c r="ZA6" s="634"/>
      <c r="ZB6" s="634"/>
      <c r="ZC6" s="634"/>
      <c r="ZD6" s="634"/>
      <c r="ZE6" s="634"/>
      <c r="ZF6" s="634"/>
      <c r="ZG6" s="634"/>
      <c r="ZH6" s="634"/>
      <c r="ZI6" s="634"/>
      <c r="ZJ6" s="634"/>
      <c r="ZK6" s="634"/>
      <c r="ZL6" s="634"/>
      <c r="ZM6" s="634"/>
      <c r="ZN6" s="634"/>
      <c r="ZO6" s="634"/>
      <c r="ZP6" s="634"/>
      <c r="ZQ6" s="634"/>
      <c r="ZR6" s="634"/>
      <c r="ZS6" s="634"/>
      <c r="ZT6" s="634"/>
      <c r="ZU6" s="634"/>
      <c r="ZV6" s="634"/>
      <c r="ZW6" s="634"/>
      <c r="ZX6" s="634"/>
      <c r="ZY6" s="634"/>
      <c r="ZZ6" s="634"/>
      <c r="AAA6" s="634"/>
      <c r="AAB6" s="634"/>
      <c r="AAC6" s="634"/>
      <c r="AAD6" s="634"/>
      <c r="AAE6" s="634"/>
      <c r="AAF6" s="634"/>
      <c r="AAG6" s="634"/>
      <c r="AAH6" s="634"/>
      <c r="AAI6" s="634"/>
      <c r="AAJ6" s="634"/>
      <c r="AAK6" s="634"/>
      <c r="AAL6" s="634"/>
      <c r="AAM6" s="634"/>
      <c r="AAN6" s="634"/>
      <c r="AAO6" s="634"/>
      <c r="AAP6" s="634"/>
      <c r="AAQ6" s="634"/>
      <c r="AAR6" s="634"/>
      <c r="AAS6" s="634"/>
      <c r="AAT6" s="634"/>
      <c r="AAU6" s="634"/>
      <c r="AAV6" s="634"/>
      <c r="AAW6" s="634"/>
      <c r="AAX6" s="634"/>
      <c r="AAY6" s="634"/>
      <c r="AAZ6" s="634"/>
      <c r="ABA6" s="634"/>
      <c r="ABB6" s="634"/>
      <c r="ABC6" s="634"/>
      <c r="ABD6" s="634"/>
      <c r="ABE6" s="634"/>
      <c r="ABF6" s="634"/>
      <c r="ABG6" s="634"/>
      <c r="ABH6" s="634"/>
      <c r="ABI6" s="634"/>
      <c r="ABJ6" s="634"/>
      <c r="ABK6" s="634"/>
      <c r="ABL6" s="634"/>
      <c r="ABM6" s="634"/>
      <c r="ABN6" s="634"/>
      <c r="ABO6" s="634"/>
      <c r="ABP6" s="634"/>
      <c r="ABQ6" s="634"/>
      <c r="ABR6" s="634"/>
      <c r="ABS6" s="634"/>
      <c r="ABT6" s="634"/>
      <c r="ABU6" s="634"/>
      <c r="ABV6" s="634"/>
      <c r="ABW6" s="634"/>
      <c r="ABX6" s="634"/>
      <c r="ABY6" s="634"/>
      <c r="ABZ6" s="634"/>
      <c r="ACA6" s="634"/>
      <c r="ACB6" s="634"/>
      <c r="ACC6" s="634"/>
      <c r="ACD6" s="634"/>
      <c r="ACE6" s="634"/>
      <c r="ACF6" s="634"/>
      <c r="ACG6" s="634"/>
      <c r="ACH6" s="634"/>
      <c r="ACI6" s="634"/>
      <c r="ACJ6" s="634"/>
      <c r="ACK6" s="634"/>
      <c r="ACL6" s="634"/>
      <c r="ACM6" s="634"/>
      <c r="ACN6" s="634"/>
      <c r="ACO6" s="634"/>
      <c r="ACP6" s="634"/>
      <c r="ACQ6" s="634"/>
      <c r="ACR6" s="634"/>
      <c r="ACS6" s="634"/>
      <c r="ACT6" s="634"/>
      <c r="ACU6" s="634"/>
      <c r="ACV6" s="634"/>
      <c r="ACW6" s="634"/>
      <c r="ACX6" s="634"/>
      <c r="ACY6" s="634"/>
      <c r="ACZ6" s="634"/>
      <c r="ADA6" s="634"/>
      <c r="ADB6" s="634"/>
      <c r="ADC6" s="634"/>
      <c r="ADD6" s="634"/>
      <c r="ADE6" s="634"/>
      <c r="ADF6" s="634"/>
      <c r="ADG6" s="634"/>
      <c r="ADH6" s="634"/>
      <c r="ADI6" s="634"/>
      <c r="ADJ6" s="634"/>
      <c r="ADK6" s="634"/>
      <c r="ADL6" s="634"/>
      <c r="ADM6" s="634"/>
      <c r="ADN6" s="634"/>
      <c r="ADO6" s="634"/>
      <c r="ADP6" s="634"/>
      <c r="ADQ6" s="634"/>
      <c r="ADR6" s="634"/>
      <c r="ADS6" s="634"/>
      <c r="ADT6" s="634"/>
      <c r="ADU6" s="634"/>
      <c r="ADV6" s="634"/>
      <c r="ADW6" s="634"/>
      <c r="ADX6" s="634"/>
      <c r="ADY6" s="634"/>
      <c r="ADZ6" s="634"/>
      <c r="AEA6" s="634"/>
      <c r="AEB6" s="634"/>
      <c r="AEC6" s="634"/>
      <c r="AED6" s="634"/>
      <c r="AEE6" s="634"/>
      <c r="AEF6" s="634"/>
      <c r="AEG6" s="634"/>
      <c r="AEH6" s="634"/>
      <c r="AEI6" s="634"/>
      <c r="AEJ6" s="634"/>
      <c r="AEK6" s="634"/>
      <c r="AEL6" s="634"/>
      <c r="AEM6" s="634"/>
      <c r="AEN6" s="634"/>
      <c r="AEO6" s="634"/>
      <c r="AEP6" s="634"/>
      <c r="AEQ6" s="634"/>
      <c r="AER6" s="634"/>
      <c r="AES6" s="634"/>
      <c r="AET6" s="634"/>
      <c r="AEU6" s="634"/>
      <c r="AEV6" s="634"/>
      <c r="AEW6" s="634"/>
      <c r="AEX6" s="634"/>
      <c r="AEY6" s="634"/>
      <c r="AEZ6" s="634"/>
      <c r="AFA6" s="634"/>
      <c r="AFB6" s="634"/>
      <c r="AFC6" s="634"/>
      <c r="AFD6" s="634"/>
      <c r="AFE6" s="634"/>
      <c r="AFF6" s="634"/>
      <c r="AFG6" s="634"/>
      <c r="AFH6" s="634"/>
      <c r="AFI6" s="634"/>
      <c r="AFJ6" s="634"/>
      <c r="AFK6" s="634"/>
      <c r="AFL6" s="634"/>
      <c r="AFM6" s="634"/>
      <c r="AFN6" s="634"/>
      <c r="AFO6" s="634"/>
      <c r="AFP6" s="634"/>
      <c r="AFQ6" s="634"/>
      <c r="AFR6" s="634"/>
      <c r="AFS6" s="634"/>
      <c r="AFT6" s="634"/>
      <c r="AFU6" s="634"/>
      <c r="AFV6" s="634"/>
      <c r="AFW6" s="634"/>
      <c r="AFX6" s="634"/>
      <c r="AFY6" s="634"/>
      <c r="AFZ6" s="634"/>
      <c r="AGA6" s="634"/>
      <c r="AGB6" s="634"/>
      <c r="AGC6" s="634"/>
      <c r="AGD6" s="634"/>
      <c r="AGE6" s="634"/>
      <c r="AGF6" s="634"/>
      <c r="AGG6" s="634"/>
      <c r="AGH6" s="634"/>
      <c r="AGI6" s="634"/>
      <c r="AGJ6" s="634"/>
      <c r="AGK6" s="634"/>
      <c r="AGL6" s="634"/>
      <c r="AGM6" s="634"/>
      <c r="AGN6" s="634"/>
      <c r="AGO6" s="634"/>
      <c r="AGP6" s="634"/>
      <c r="AGQ6" s="634"/>
      <c r="AGR6" s="634"/>
      <c r="AGS6" s="634"/>
      <c r="AGT6" s="634"/>
      <c r="AGU6" s="634"/>
      <c r="AGV6" s="634"/>
      <c r="AGW6" s="634"/>
      <c r="AGX6" s="634"/>
      <c r="AGY6" s="634"/>
      <c r="AGZ6" s="634"/>
      <c r="AHA6" s="634"/>
      <c r="AHB6" s="634"/>
      <c r="AHC6" s="634"/>
      <c r="AHD6" s="634"/>
      <c r="AHE6" s="634"/>
      <c r="AHF6" s="634"/>
      <c r="AHG6" s="634"/>
      <c r="AHH6" s="634"/>
      <c r="AHI6" s="634"/>
      <c r="AHJ6" s="634"/>
      <c r="AHK6" s="634"/>
      <c r="AHL6" s="634"/>
      <c r="AHM6" s="634"/>
      <c r="AHN6" s="634"/>
      <c r="AHO6" s="634"/>
      <c r="AHP6" s="634"/>
      <c r="AHQ6" s="634"/>
      <c r="AHR6" s="634"/>
      <c r="AHS6" s="634"/>
      <c r="AHT6" s="634"/>
      <c r="AHU6" s="634"/>
      <c r="AHV6" s="634"/>
      <c r="AHW6" s="634"/>
      <c r="AHX6" s="634"/>
      <c r="AHY6" s="634"/>
      <c r="AHZ6" s="634"/>
      <c r="AIA6" s="634"/>
      <c r="AIB6" s="634"/>
      <c r="AIC6" s="634"/>
      <c r="AID6" s="634"/>
      <c r="AIE6" s="634"/>
      <c r="AIF6" s="634"/>
      <c r="AIG6" s="634"/>
      <c r="AIH6" s="634"/>
      <c r="AII6" s="634"/>
      <c r="AIJ6" s="634"/>
      <c r="AIK6" s="634"/>
      <c r="AIL6" s="634"/>
      <c r="AIM6" s="634"/>
      <c r="AIN6" s="634"/>
      <c r="AIO6" s="634"/>
      <c r="AIP6" s="634"/>
      <c r="AIQ6" s="634"/>
      <c r="AIR6" s="634"/>
      <c r="AIS6" s="634"/>
      <c r="AIT6" s="634"/>
      <c r="AIU6" s="634"/>
      <c r="AIV6" s="634"/>
      <c r="AIW6" s="634"/>
      <c r="AIX6" s="634"/>
      <c r="AIY6" s="634"/>
      <c r="AIZ6" s="634"/>
      <c r="AJA6" s="634"/>
      <c r="AJB6" s="634"/>
      <c r="AJC6" s="634"/>
      <c r="AJD6" s="634"/>
      <c r="AJE6" s="634"/>
      <c r="AJF6" s="634"/>
      <c r="AJG6" s="634"/>
      <c r="AJH6" s="634"/>
      <c r="AJI6" s="634"/>
      <c r="AJJ6" s="634"/>
      <c r="AJK6" s="634"/>
      <c r="AJL6" s="634"/>
      <c r="AJM6" s="634"/>
      <c r="AJN6" s="634"/>
      <c r="AJO6" s="634"/>
      <c r="AJP6" s="634"/>
      <c r="AJQ6" s="634"/>
      <c r="AJR6" s="634"/>
      <c r="AJS6" s="634"/>
      <c r="AJT6" s="634"/>
      <c r="AJU6" s="634"/>
      <c r="AJV6" s="634"/>
      <c r="AJW6" s="634"/>
      <c r="AJX6" s="634"/>
      <c r="AJY6" s="634"/>
      <c r="AJZ6" s="634"/>
      <c r="AKA6" s="634"/>
      <c r="AKB6" s="634"/>
      <c r="AKC6" s="634"/>
      <c r="AKD6" s="634"/>
      <c r="AKE6" s="634"/>
      <c r="AKF6" s="634"/>
      <c r="AKG6" s="634"/>
      <c r="AKH6" s="634"/>
      <c r="AKI6" s="634"/>
      <c r="AKJ6" s="634"/>
      <c r="AKK6" s="634"/>
      <c r="AKL6" s="634"/>
      <c r="AKM6" s="634"/>
      <c r="AKN6" s="634"/>
      <c r="AKO6" s="634"/>
      <c r="AKP6" s="634"/>
      <c r="AKQ6" s="634"/>
      <c r="AKR6" s="634"/>
      <c r="AKS6" s="634"/>
      <c r="AKT6" s="634"/>
      <c r="AKU6" s="634"/>
      <c r="AKV6" s="634"/>
      <c r="AKW6" s="634"/>
      <c r="AKX6" s="634"/>
      <c r="AKY6" s="634"/>
      <c r="AKZ6" s="634"/>
      <c r="ALA6" s="634"/>
      <c r="ALB6" s="634"/>
      <c r="ALC6" s="634"/>
      <c r="ALD6" s="634"/>
      <c r="ALE6" s="634"/>
      <c r="ALF6" s="634"/>
      <c r="ALG6" s="634"/>
      <c r="ALH6" s="634"/>
      <c r="ALI6" s="634"/>
      <c r="ALJ6" s="634"/>
      <c r="ALK6" s="634"/>
      <c r="ALL6" s="634"/>
      <c r="ALM6" s="634"/>
      <c r="ALN6" s="634"/>
      <c r="ALO6" s="634"/>
      <c r="ALP6" s="634"/>
      <c r="ALQ6" s="634"/>
      <c r="ALR6" s="634"/>
      <c r="ALS6" s="634"/>
      <c r="ALT6" s="634"/>
      <c r="ALU6" s="634"/>
      <c r="ALV6" s="634"/>
      <c r="ALW6" s="634"/>
      <c r="ALX6" s="634"/>
      <c r="ALY6" s="634"/>
      <c r="ALZ6" s="634"/>
      <c r="AMA6" s="634"/>
      <c r="AMB6" s="634"/>
      <c r="AMC6" s="634"/>
      <c r="AMD6" s="634"/>
      <c r="AME6" s="634"/>
      <c r="AMF6" s="634"/>
      <c r="AMG6" s="634"/>
      <c r="AMH6" s="634"/>
      <c r="AMI6" s="634"/>
      <c r="AMJ6" s="634"/>
      <c r="AMK6" s="634"/>
      <c r="AML6" s="634"/>
      <c r="AMM6" s="634"/>
      <c r="AMN6" s="634"/>
      <c r="AMO6" s="634"/>
      <c r="AMP6" s="634"/>
      <c r="AMQ6" s="634"/>
      <c r="AMR6" s="634"/>
      <c r="AMS6" s="634"/>
      <c r="AMT6" s="634"/>
      <c r="AMU6" s="634"/>
      <c r="AMV6" s="634"/>
      <c r="AMW6" s="634"/>
      <c r="AMX6" s="634"/>
      <c r="AMY6" s="634"/>
      <c r="AMZ6" s="634"/>
      <c r="ANA6" s="634"/>
      <c r="ANB6" s="634"/>
      <c r="ANC6" s="634"/>
      <c r="AND6" s="634"/>
      <c r="ANE6" s="634"/>
      <c r="ANF6" s="634"/>
      <c r="ANG6" s="634"/>
      <c r="ANH6" s="634"/>
      <c r="ANI6" s="634"/>
      <c r="ANJ6" s="634"/>
      <c r="ANK6" s="634"/>
      <c r="ANL6" s="634"/>
      <c r="ANM6" s="634"/>
      <c r="ANN6" s="634"/>
      <c r="ANO6" s="634"/>
      <c r="ANP6" s="634"/>
      <c r="ANQ6" s="634"/>
      <c r="ANR6" s="634"/>
      <c r="ANS6" s="634"/>
      <c r="ANT6" s="634"/>
      <c r="ANU6" s="634"/>
      <c r="ANV6" s="634"/>
      <c r="ANW6" s="634"/>
      <c r="ANX6" s="634"/>
      <c r="ANY6" s="634"/>
      <c r="ANZ6" s="634"/>
      <c r="AOA6" s="634"/>
      <c r="AOB6" s="634"/>
      <c r="AOC6" s="634"/>
      <c r="AOD6" s="634"/>
      <c r="AOE6" s="634"/>
      <c r="AOF6" s="634"/>
      <c r="AOG6" s="634"/>
      <c r="AOH6" s="634"/>
      <c r="AOI6" s="634"/>
      <c r="AOJ6" s="634"/>
      <c r="AOK6" s="634"/>
      <c r="AOL6" s="634"/>
      <c r="AOM6" s="634"/>
      <c r="AON6" s="634"/>
      <c r="AOO6" s="634"/>
      <c r="AOP6" s="634"/>
      <c r="AOQ6" s="634"/>
      <c r="AOR6" s="634"/>
      <c r="AOS6" s="634"/>
      <c r="AOT6" s="634"/>
      <c r="AOU6" s="634"/>
      <c r="AOV6" s="634"/>
      <c r="AOW6" s="634"/>
      <c r="AOX6" s="634"/>
      <c r="AOY6" s="634"/>
      <c r="AOZ6" s="634"/>
      <c r="APA6" s="634"/>
      <c r="APB6" s="634"/>
      <c r="APC6" s="634"/>
      <c r="APD6" s="634"/>
      <c r="APE6" s="634"/>
      <c r="APF6" s="634"/>
      <c r="APG6" s="634"/>
      <c r="APH6" s="634"/>
      <c r="API6" s="634"/>
      <c r="APJ6" s="634"/>
      <c r="APK6" s="634"/>
      <c r="APL6" s="634"/>
      <c r="APM6" s="634"/>
      <c r="APN6" s="634"/>
      <c r="APO6" s="634"/>
      <c r="APP6" s="634"/>
      <c r="APQ6" s="634"/>
      <c r="APR6" s="634"/>
      <c r="APS6" s="634"/>
      <c r="APT6" s="634"/>
      <c r="APU6" s="634"/>
      <c r="APV6" s="634"/>
      <c r="APW6" s="634"/>
      <c r="APX6" s="634"/>
      <c r="APY6" s="634"/>
      <c r="APZ6" s="634"/>
      <c r="AQA6" s="634"/>
      <c r="AQB6" s="634"/>
      <c r="AQC6" s="634"/>
      <c r="AQD6" s="634"/>
      <c r="AQE6" s="634"/>
      <c r="AQF6" s="634"/>
      <c r="AQG6" s="634"/>
      <c r="AQH6" s="634"/>
      <c r="AQI6" s="634"/>
      <c r="AQJ6" s="634"/>
      <c r="AQK6" s="634"/>
      <c r="AQL6" s="634"/>
      <c r="AQM6" s="634"/>
      <c r="AQN6" s="634"/>
      <c r="AQO6" s="634"/>
      <c r="AQP6" s="634"/>
      <c r="AQQ6" s="634"/>
      <c r="AQR6" s="634"/>
      <c r="AQS6" s="634"/>
      <c r="AQT6" s="634"/>
      <c r="AQU6" s="634"/>
      <c r="AQV6" s="634"/>
      <c r="AQW6" s="634"/>
      <c r="AQX6" s="634"/>
      <c r="AQY6" s="634"/>
      <c r="AQZ6" s="634"/>
      <c r="ARA6" s="634"/>
      <c r="ARB6" s="634"/>
      <c r="ARC6" s="634"/>
      <c r="ARD6" s="634"/>
      <c r="ARE6" s="634"/>
      <c r="ARF6" s="634"/>
      <c r="ARG6" s="634"/>
      <c r="ARH6" s="634"/>
      <c r="ARI6" s="634"/>
      <c r="ARJ6" s="634"/>
      <c r="ARK6" s="634"/>
      <c r="ARL6" s="634"/>
      <c r="ARM6" s="634"/>
      <c r="ARN6" s="634"/>
      <c r="ARO6" s="634"/>
      <c r="ARP6" s="634"/>
      <c r="ARQ6" s="634"/>
      <c r="ARR6" s="634"/>
      <c r="ARS6" s="634"/>
      <c r="ART6" s="634"/>
      <c r="ARU6" s="634"/>
      <c r="ARV6" s="634"/>
      <c r="ARW6" s="634"/>
      <c r="ARX6" s="634"/>
      <c r="ARY6" s="634"/>
      <c r="ARZ6" s="634"/>
      <c r="ASA6" s="634"/>
      <c r="ASB6" s="634"/>
      <c r="ASC6" s="634"/>
      <c r="ASD6" s="634"/>
      <c r="ASE6" s="634"/>
      <c r="ASF6" s="634"/>
      <c r="ASG6" s="634"/>
      <c r="ASH6" s="634"/>
      <c r="ASI6" s="634"/>
      <c r="ASJ6" s="634"/>
      <c r="ASK6" s="634"/>
      <c r="ASL6" s="634"/>
      <c r="ASM6" s="634"/>
      <c r="ASN6" s="634"/>
      <c r="ASO6" s="634"/>
      <c r="ASP6" s="634"/>
      <c r="ASQ6" s="634"/>
      <c r="ASR6" s="634"/>
      <c r="ASS6" s="634"/>
      <c r="AST6" s="634"/>
      <c r="ASU6" s="634"/>
      <c r="ASV6" s="634"/>
      <c r="ASW6" s="634"/>
      <c r="ASX6" s="634"/>
      <c r="ASY6" s="634"/>
      <c r="ASZ6" s="634"/>
      <c r="ATA6" s="634"/>
      <c r="ATB6" s="634"/>
      <c r="ATC6" s="634"/>
      <c r="ATD6" s="634"/>
      <c r="ATE6" s="634"/>
      <c r="ATF6" s="634"/>
      <c r="ATG6" s="634"/>
      <c r="ATH6" s="634"/>
      <c r="ATI6" s="634"/>
      <c r="ATJ6" s="634"/>
      <c r="ATK6" s="634"/>
      <c r="ATL6" s="634"/>
      <c r="ATM6" s="634"/>
      <c r="ATN6" s="634"/>
      <c r="ATO6" s="634"/>
      <c r="ATP6" s="634"/>
      <c r="ATQ6" s="634"/>
      <c r="ATR6" s="634"/>
      <c r="ATS6" s="634"/>
      <c r="ATT6" s="634"/>
      <c r="ATU6" s="634"/>
      <c r="ATV6" s="634"/>
      <c r="ATW6" s="634"/>
      <c r="ATX6" s="634"/>
      <c r="ATY6" s="634"/>
      <c r="ATZ6" s="634"/>
      <c r="AUA6" s="634"/>
      <c r="AUB6" s="634"/>
      <c r="AUC6" s="634"/>
      <c r="AUD6" s="634"/>
      <c r="AUE6" s="634"/>
      <c r="AUF6" s="634"/>
      <c r="AUG6" s="634"/>
      <c r="AUH6" s="634"/>
      <c r="AUI6" s="634"/>
      <c r="AUJ6" s="634"/>
      <c r="AUK6" s="634"/>
      <c r="AUL6" s="634"/>
      <c r="AUM6" s="634"/>
      <c r="AUN6" s="634"/>
      <c r="AUO6" s="634"/>
      <c r="AUP6" s="634"/>
      <c r="AUQ6" s="634"/>
      <c r="AUR6" s="634"/>
      <c r="AUS6" s="634"/>
      <c r="AUT6" s="634"/>
      <c r="AUU6" s="634"/>
      <c r="AUV6" s="634"/>
      <c r="AUW6" s="634"/>
      <c r="AUX6" s="634"/>
      <c r="AUY6" s="634"/>
      <c r="AUZ6" s="634"/>
      <c r="AVA6" s="634"/>
      <c r="AVB6" s="634"/>
      <c r="AVC6" s="634"/>
      <c r="AVD6" s="634"/>
      <c r="AVE6" s="634"/>
      <c r="AVF6" s="634"/>
      <c r="AVG6" s="634"/>
      <c r="AVH6" s="634"/>
      <c r="AVI6" s="634"/>
      <c r="AVJ6" s="634"/>
      <c r="AVK6" s="634"/>
      <c r="AVL6" s="634"/>
      <c r="AVM6" s="634"/>
      <c r="AVN6" s="634"/>
      <c r="AVO6" s="634"/>
      <c r="AVP6" s="634"/>
      <c r="AVQ6" s="634"/>
      <c r="AVR6" s="634"/>
      <c r="AVS6" s="634"/>
      <c r="AVT6" s="634"/>
      <c r="AVU6" s="634"/>
      <c r="AVV6" s="634"/>
      <c r="AVW6" s="634"/>
      <c r="AVX6" s="634"/>
      <c r="AVY6" s="634"/>
      <c r="AVZ6" s="634"/>
      <c r="AWA6" s="634"/>
      <c r="AWB6" s="634"/>
      <c r="AWC6" s="634"/>
      <c r="AWD6" s="634"/>
      <c r="AWE6" s="634"/>
      <c r="AWF6" s="634"/>
      <c r="AWG6" s="634"/>
      <c r="AWH6" s="634"/>
      <c r="AWI6" s="634"/>
      <c r="AWJ6" s="634"/>
      <c r="AWK6" s="634"/>
      <c r="AWL6" s="634"/>
      <c r="AWM6" s="634"/>
      <c r="AWN6" s="634"/>
      <c r="AWO6" s="634"/>
      <c r="AWP6" s="634"/>
      <c r="AWQ6" s="634"/>
      <c r="AWR6" s="634"/>
      <c r="AWS6" s="634"/>
      <c r="AWT6" s="634"/>
      <c r="AWU6" s="634"/>
      <c r="AWV6" s="634"/>
      <c r="AWW6" s="634"/>
      <c r="AWX6" s="634"/>
      <c r="AWY6" s="634"/>
      <c r="AWZ6" s="634"/>
      <c r="AXA6" s="634"/>
      <c r="AXB6" s="634"/>
      <c r="AXC6" s="634"/>
      <c r="AXD6" s="634"/>
      <c r="AXE6" s="634"/>
      <c r="AXF6" s="634"/>
      <c r="AXG6" s="634"/>
      <c r="AXH6" s="634"/>
      <c r="AXI6" s="634"/>
      <c r="AXJ6" s="634"/>
      <c r="AXK6" s="634"/>
      <c r="AXL6" s="634"/>
      <c r="AXM6" s="634"/>
      <c r="AXN6" s="634"/>
      <c r="AXO6" s="634"/>
      <c r="AXP6" s="634"/>
      <c r="AXQ6" s="634"/>
      <c r="AXR6" s="634"/>
      <c r="AXS6" s="634"/>
      <c r="AXT6" s="634"/>
      <c r="AXU6" s="634"/>
      <c r="AXV6" s="634"/>
      <c r="AXW6" s="634"/>
      <c r="AXX6" s="634"/>
      <c r="AXY6" s="634"/>
      <c r="AXZ6" s="634"/>
      <c r="AYA6" s="634"/>
      <c r="AYB6" s="634"/>
      <c r="AYC6" s="634"/>
      <c r="AYD6" s="634"/>
      <c r="AYE6" s="634"/>
      <c r="AYF6" s="634"/>
      <c r="AYG6" s="634"/>
      <c r="AYH6" s="634"/>
      <c r="AYI6" s="634"/>
      <c r="AYJ6" s="634"/>
      <c r="AYK6" s="634"/>
      <c r="AYL6" s="634"/>
      <c r="AYM6" s="634"/>
      <c r="AYN6" s="634"/>
      <c r="AYO6" s="634"/>
      <c r="AYP6" s="634"/>
      <c r="AYQ6" s="634"/>
      <c r="AYR6" s="634"/>
      <c r="AYS6" s="634"/>
      <c r="AYT6" s="634"/>
      <c r="AYU6" s="634"/>
      <c r="AYV6" s="634"/>
      <c r="AYW6" s="634"/>
      <c r="AYX6" s="634"/>
      <c r="AYY6" s="634"/>
      <c r="AYZ6" s="634"/>
      <c r="AZA6" s="634"/>
      <c r="AZB6" s="634"/>
      <c r="AZC6" s="634"/>
      <c r="AZD6" s="634"/>
      <c r="AZE6" s="634"/>
      <c r="AZF6" s="634"/>
      <c r="AZG6" s="634"/>
      <c r="AZH6" s="634"/>
      <c r="AZI6" s="634"/>
      <c r="AZJ6" s="634"/>
      <c r="AZK6" s="634"/>
      <c r="AZL6" s="634"/>
      <c r="AZM6" s="634"/>
      <c r="AZN6" s="634"/>
      <c r="AZO6" s="634"/>
      <c r="AZP6" s="634"/>
      <c r="AZQ6" s="634"/>
      <c r="AZR6" s="634"/>
      <c r="AZS6" s="634"/>
      <c r="AZT6" s="634"/>
      <c r="AZU6" s="634"/>
      <c r="AZV6" s="634"/>
      <c r="AZW6" s="634"/>
      <c r="AZX6" s="634"/>
      <c r="AZY6" s="634"/>
      <c r="AZZ6" s="634"/>
      <c r="BAA6" s="634"/>
      <c r="BAB6" s="634"/>
      <c r="BAC6" s="634"/>
      <c r="BAD6" s="634"/>
      <c r="BAE6" s="634"/>
      <c r="BAF6" s="634"/>
      <c r="BAG6" s="634"/>
      <c r="BAH6" s="634"/>
      <c r="BAI6" s="634"/>
      <c r="BAJ6" s="634"/>
      <c r="BAK6" s="634"/>
      <c r="BAL6" s="634"/>
      <c r="BAM6" s="634"/>
      <c r="BAN6" s="634"/>
      <c r="BAO6" s="634"/>
      <c r="BAP6" s="634"/>
      <c r="BAQ6" s="634"/>
      <c r="BAR6" s="634"/>
      <c r="BAS6" s="634"/>
      <c r="BAT6" s="634"/>
      <c r="BAU6" s="634"/>
      <c r="BAV6" s="634"/>
      <c r="BAW6" s="634"/>
      <c r="BAX6" s="634"/>
      <c r="BAY6" s="634"/>
      <c r="BAZ6" s="634"/>
      <c r="BBA6" s="634"/>
      <c r="BBB6" s="634"/>
      <c r="BBC6" s="634"/>
      <c r="BBD6" s="634"/>
      <c r="BBE6" s="634"/>
      <c r="BBF6" s="634"/>
      <c r="BBG6" s="634"/>
      <c r="BBH6" s="634"/>
      <c r="BBI6" s="634"/>
      <c r="BBJ6" s="634"/>
      <c r="BBK6" s="634"/>
      <c r="BBL6" s="634"/>
      <c r="BBM6" s="634"/>
      <c r="BBN6" s="634"/>
      <c r="BBO6" s="634"/>
      <c r="BBP6" s="634"/>
      <c r="BBQ6" s="634"/>
      <c r="BBR6" s="634"/>
      <c r="BBS6" s="634"/>
      <c r="BBT6" s="634"/>
      <c r="BBU6" s="634"/>
      <c r="BBV6" s="634"/>
      <c r="BBW6" s="634"/>
      <c r="BBX6" s="634"/>
      <c r="BBY6" s="634"/>
      <c r="BBZ6" s="634"/>
      <c r="BCA6" s="634"/>
      <c r="BCB6" s="634"/>
      <c r="BCC6" s="634"/>
      <c r="BCD6" s="634"/>
      <c r="BCE6" s="634"/>
      <c r="BCF6" s="634"/>
      <c r="BCG6" s="634"/>
      <c r="BCH6" s="634"/>
      <c r="BCI6" s="634"/>
      <c r="BCJ6" s="634"/>
      <c r="BCK6" s="634"/>
      <c r="BCL6" s="634"/>
      <c r="BCM6" s="634"/>
      <c r="BCN6" s="634"/>
      <c r="BCO6" s="634"/>
      <c r="BCP6" s="634"/>
      <c r="BCQ6" s="634"/>
      <c r="BCR6" s="634"/>
      <c r="BCS6" s="634"/>
      <c r="BCT6" s="634"/>
      <c r="BCU6" s="634"/>
      <c r="BCV6" s="634"/>
      <c r="BCW6" s="634"/>
      <c r="BCX6" s="634"/>
      <c r="BCY6" s="634"/>
      <c r="BCZ6" s="634"/>
      <c r="BDA6" s="634"/>
      <c r="BDB6" s="634"/>
      <c r="BDC6" s="634"/>
      <c r="BDD6" s="634"/>
      <c r="BDE6" s="634"/>
      <c r="BDF6" s="634"/>
      <c r="BDG6" s="634"/>
      <c r="BDH6" s="634"/>
      <c r="BDI6" s="634"/>
      <c r="BDJ6" s="634"/>
      <c r="BDK6" s="634"/>
      <c r="BDL6" s="634"/>
      <c r="BDM6" s="634"/>
      <c r="BDN6" s="634"/>
      <c r="BDO6" s="634"/>
      <c r="BDP6" s="634"/>
      <c r="BDQ6" s="634"/>
      <c r="BDR6" s="634"/>
      <c r="BDS6" s="634"/>
      <c r="BDT6" s="634"/>
      <c r="BDU6" s="634"/>
      <c r="BDV6" s="634"/>
      <c r="BDW6" s="634"/>
      <c r="BDX6" s="634"/>
      <c r="BDY6" s="634"/>
      <c r="BDZ6" s="634"/>
      <c r="BEA6" s="634"/>
      <c r="BEB6" s="634"/>
      <c r="BEC6" s="634"/>
      <c r="BED6" s="634"/>
      <c r="BEE6" s="634"/>
      <c r="BEF6" s="634"/>
      <c r="BEG6" s="634"/>
      <c r="BEH6" s="634"/>
      <c r="BEI6" s="634"/>
      <c r="BEJ6" s="634"/>
      <c r="BEK6" s="634"/>
      <c r="BEL6" s="634"/>
      <c r="BEM6" s="634"/>
      <c r="BEN6" s="634"/>
      <c r="BEO6" s="634"/>
      <c r="BEP6" s="634"/>
      <c r="BEQ6" s="634"/>
      <c r="BER6" s="634"/>
      <c r="BES6" s="634"/>
      <c r="BET6" s="634"/>
      <c r="BEU6" s="634"/>
      <c r="BEV6" s="634"/>
      <c r="BEW6" s="634"/>
      <c r="BEX6" s="634"/>
      <c r="BEY6" s="634"/>
      <c r="BEZ6" s="634"/>
      <c r="BFA6" s="634"/>
      <c r="BFB6" s="634"/>
      <c r="BFC6" s="634"/>
      <c r="BFD6" s="634"/>
      <c r="BFE6" s="634"/>
      <c r="BFF6" s="634"/>
      <c r="BFG6" s="634"/>
      <c r="BFH6" s="634"/>
      <c r="BFI6" s="634"/>
      <c r="BFJ6" s="634"/>
      <c r="BFK6" s="634"/>
      <c r="BFL6" s="634"/>
      <c r="BFM6" s="634"/>
      <c r="BFN6" s="634"/>
      <c r="BFO6" s="634"/>
      <c r="BFP6" s="634"/>
      <c r="BFQ6" s="634"/>
      <c r="BFR6" s="634"/>
      <c r="BFS6" s="634"/>
      <c r="BFT6" s="634"/>
      <c r="BFU6" s="634"/>
      <c r="BFV6" s="634"/>
      <c r="BFW6" s="634"/>
      <c r="BFX6" s="634"/>
      <c r="BFY6" s="634"/>
      <c r="BFZ6" s="634"/>
      <c r="BGA6" s="634"/>
      <c r="BGB6" s="634"/>
      <c r="BGC6" s="634"/>
      <c r="BGD6" s="634"/>
      <c r="BGE6" s="634"/>
      <c r="BGF6" s="634"/>
      <c r="BGG6" s="634"/>
      <c r="BGH6" s="634"/>
      <c r="BGI6" s="634"/>
      <c r="BGJ6" s="634"/>
      <c r="BGK6" s="634"/>
      <c r="BGL6" s="634"/>
      <c r="BGM6" s="634"/>
      <c r="BGN6" s="634"/>
      <c r="BGO6" s="634"/>
      <c r="BGP6" s="634"/>
      <c r="BGQ6" s="634"/>
      <c r="BGR6" s="634"/>
      <c r="BGS6" s="634"/>
      <c r="BGT6" s="634"/>
      <c r="BGU6" s="634"/>
      <c r="BGV6" s="634"/>
      <c r="BGW6" s="634"/>
      <c r="BGX6" s="634"/>
      <c r="BGY6" s="634"/>
      <c r="BGZ6" s="634"/>
      <c r="BHA6" s="634"/>
      <c r="BHB6" s="634"/>
      <c r="BHC6" s="634"/>
      <c r="BHD6" s="634"/>
      <c r="BHE6" s="634"/>
      <c r="BHF6" s="634"/>
      <c r="BHG6" s="634"/>
      <c r="BHH6" s="634"/>
      <c r="BHI6" s="634"/>
      <c r="BHJ6" s="634"/>
      <c r="BHK6" s="634"/>
      <c r="BHL6" s="634"/>
      <c r="BHM6" s="634"/>
      <c r="BHN6" s="634"/>
      <c r="BHO6" s="634"/>
      <c r="BHP6" s="634"/>
      <c r="BHQ6" s="634"/>
      <c r="BHR6" s="634"/>
      <c r="BHS6" s="634"/>
      <c r="BHT6" s="634"/>
      <c r="BHU6" s="634"/>
      <c r="BHV6" s="634"/>
      <c r="BHW6" s="634"/>
      <c r="BHX6" s="634"/>
      <c r="BHY6" s="634"/>
      <c r="BHZ6" s="634"/>
      <c r="BIA6" s="634"/>
      <c r="BIB6" s="634"/>
      <c r="BIC6" s="634"/>
      <c r="BID6" s="634"/>
      <c r="BIE6" s="634"/>
      <c r="BIF6" s="634"/>
      <c r="BIG6" s="634"/>
      <c r="BIH6" s="634"/>
      <c r="BII6" s="634"/>
      <c r="BIJ6" s="634"/>
      <c r="BIK6" s="634"/>
      <c r="BIL6" s="634"/>
      <c r="BIM6" s="634"/>
      <c r="BIN6" s="634"/>
      <c r="BIO6" s="634"/>
      <c r="BIP6" s="634"/>
      <c r="BIQ6" s="634"/>
      <c r="BIR6" s="634"/>
      <c r="BIS6" s="634"/>
      <c r="BIT6" s="634"/>
      <c r="BIU6" s="634"/>
      <c r="BIV6" s="634"/>
      <c r="BIW6" s="634"/>
      <c r="BIX6" s="634"/>
      <c r="BIY6" s="634"/>
      <c r="BIZ6" s="634"/>
      <c r="BJA6" s="634"/>
      <c r="BJB6" s="634"/>
      <c r="BJC6" s="634"/>
      <c r="BJD6" s="634"/>
      <c r="BJE6" s="634"/>
      <c r="BJF6" s="634"/>
      <c r="BJG6" s="634"/>
      <c r="BJH6" s="634"/>
      <c r="BJI6" s="634"/>
      <c r="BJJ6" s="634"/>
      <c r="BJK6" s="634"/>
      <c r="BJL6" s="634"/>
      <c r="BJM6" s="634"/>
      <c r="BJN6" s="634"/>
      <c r="BJO6" s="634"/>
      <c r="BJP6" s="634"/>
      <c r="BJQ6" s="634"/>
      <c r="BJR6" s="634"/>
      <c r="BJS6" s="634"/>
      <c r="BJT6" s="634"/>
      <c r="BJU6" s="634"/>
      <c r="BJV6" s="634"/>
      <c r="BJW6" s="634"/>
      <c r="BJX6" s="634"/>
      <c r="BJY6" s="634"/>
      <c r="BJZ6" s="634"/>
      <c r="BKA6" s="634"/>
      <c r="BKB6" s="634"/>
      <c r="BKC6" s="634"/>
      <c r="BKD6" s="634"/>
      <c r="BKE6" s="634"/>
      <c r="BKF6" s="634"/>
      <c r="BKG6" s="634"/>
      <c r="BKH6" s="634"/>
      <c r="BKI6" s="634"/>
      <c r="BKJ6" s="634"/>
      <c r="BKK6" s="634"/>
      <c r="BKL6" s="634"/>
      <c r="BKM6" s="634"/>
      <c r="BKN6" s="634"/>
      <c r="BKO6" s="634"/>
      <c r="BKP6" s="634"/>
      <c r="BKQ6" s="634"/>
      <c r="BKR6" s="634"/>
      <c r="BKS6" s="634"/>
      <c r="BKT6" s="634"/>
      <c r="BKU6" s="634"/>
      <c r="BKV6" s="634"/>
      <c r="BKW6" s="634"/>
      <c r="BKX6" s="634"/>
      <c r="BKY6" s="634"/>
      <c r="BKZ6" s="634"/>
      <c r="BLA6" s="634"/>
      <c r="BLB6" s="634"/>
      <c r="BLC6" s="634"/>
      <c r="BLD6" s="634"/>
      <c r="BLE6" s="634"/>
      <c r="BLF6" s="634"/>
      <c r="BLG6" s="634"/>
      <c r="BLH6" s="634"/>
      <c r="BLI6" s="634"/>
      <c r="BLJ6" s="634"/>
      <c r="BLK6" s="634"/>
      <c r="BLL6" s="634"/>
      <c r="BLM6" s="634"/>
      <c r="BLN6" s="634"/>
      <c r="BLO6" s="634"/>
      <c r="BLP6" s="634"/>
      <c r="BLQ6" s="634"/>
      <c r="BLR6" s="634"/>
      <c r="BLS6" s="634"/>
      <c r="BLT6" s="634"/>
      <c r="BLU6" s="634"/>
      <c r="BLV6" s="634"/>
      <c r="BLW6" s="634"/>
      <c r="BLX6" s="634"/>
      <c r="BLY6" s="634"/>
      <c r="BLZ6" s="634"/>
      <c r="BMA6" s="634"/>
      <c r="BMB6" s="634"/>
      <c r="BMC6" s="634"/>
      <c r="BMD6" s="634"/>
      <c r="BME6" s="634"/>
      <c r="BMF6" s="634"/>
      <c r="BMG6" s="634"/>
      <c r="BMH6" s="634"/>
      <c r="BMI6" s="634"/>
      <c r="BMJ6" s="634"/>
      <c r="BMK6" s="634"/>
      <c r="BML6" s="634"/>
      <c r="BMM6" s="634"/>
      <c r="BMN6" s="634"/>
      <c r="BMO6" s="634"/>
      <c r="BMP6" s="634"/>
      <c r="BMQ6" s="634"/>
      <c r="BMR6" s="634"/>
      <c r="BMS6" s="634"/>
      <c r="BMT6" s="634"/>
      <c r="BMU6" s="634"/>
      <c r="BMV6" s="634"/>
      <c r="BMW6" s="634"/>
      <c r="BMX6" s="634"/>
      <c r="BMY6" s="634"/>
      <c r="BMZ6" s="634"/>
      <c r="BNA6" s="634"/>
      <c r="BNB6" s="634"/>
      <c r="BNC6" s="634"/>
      <c r="BND6" s="634"/>
      <c r="BNE6" s="634"/>
      <c r="BNF6" s="634"/>
      <c r="BNG6" s="634"/>
      <c r="BNH6" s="634"/>
      <c r="BNI6" s="634"/>
      <c r="BNJ6" s="634"/>
      <c r="BNK6" s="634"/>
      <c r="BNL6" s="634"/>
      <c r="BNM6" s="634"/>
      <c r="BNN6" s="634"/>
      <c r="BNO6" s="634"/>
      <c r="BNP6" s="634"/>
      <c r="BNQ6" s="634"/>
      <c r="BNR6" s="634"/>
      <c r="BNS6" s="634"/>
      <c r="BNT6" s="634"/>
      <c r="BNU6" s="634"/>
      <c r="BNV6" s="634"/>
      <c r="BNW6" s="634"/>
      <c r="BNX6" s="634"/>
      <c r="BNY6" s="634"/>
      <c r="BNZ6" s="634"/>
      <c r="BOA6" s="634"/>
      <c r="BOB6" s="634"/>
      <c r="BOC6" s="634"/>
      <c r="BOD6" s="634"/>
      <c r="BOE6" s="634"/>
      <c r="BOF6" s="634"/>
      <c r="BOG6" s="634"/>
      <c r="BOH6" s="634"/>
      <c r="BOI6" s="634"/>
      <c r="BOJ6" s="634"/>
      <c r="BOK6" s="634"/>
      <c r="BOL6" s="634"/>
      <c r="BOM6" s="634"/>
      <c r="BON6" s="634"/>
      <c r="BOO6" s="634"/>
      <c r="BOP6" s="634"/>
      <c r="BOQ6" s="634"/>
      <c r="BOR6" s="634"/>
      <c r="BOS6" s="634"/>
      <c r="BOT6" s="634"/>
      <c r="BOU6" s="634"/>
      <c r="BOV6" s="634"/>
      <c r="BOW6" s="634"/>
      <c r="BOX6" s="634"/>
      <c r="BOY6" s="634"/>
      <c r="BOZ6" s="634"/>
      <c r="BPA6" s="634"/>
      <c r="BPB6" s="634"/>
      <c r="BPC6" s="634"/>
      <c r="BPD6" s="634"/>
      <c r="BPE6" s="634"/>
      <c r="BPF6" s="634"/>
      <c r="BPG6" s="634"/>
      <c r="BPH6" s="634"/>
      <c r="BPI6" s="634"/>
      <c r="BPJ6" s="634"/>
      <c r="BPK6" s="634"/>
      <c r="BPL6" s="634"/>
      <c r="BPM6" s="634"/>
      <c r="BPN6" s="634"/>
      <c r="BPO6" s="634"/>
      <c r="BPP6" s="634"/>
      <c r="BPQ6" s="634"/>
      <c r="BPR6" s="634"/>
      <c r="BPS6" s="634"/>
      <c r="BPT6" s="634"/>
      <c r="BPU6" s="634"/>
      <c r="BPV6" s="634"/>
      <c r="BPW6" s="634"/>
      <c r="BPX6" s="634"/>
      <c r="BPY6" s="634"/>
      <c r="BPZ6" s="634"/>
      <c r="BQA6" s="634"/>
      <c r="BQB6" s="634"/>
      <c r="BQC6" s="634"/>
      <c r="BQD6" s="634"/>
      <c r="BQE6" s="634"/>
      <c r="BQF6" s="634"/>
      <c r="BQG6" s="634"/>
      <c r="BQH6" s="634"/>
      <c r="BQI6" s="634"/>
      <c r="BQJ6" s="634"/>
      <c r="BQK6" s="634"/>
      <c r="BQL6" s="634"/>
      <c r="BQM6" s="634"/>
      <c r="BQN6" s="634"/>
      <c r="BQO6" s="634"/>
      <c r="BQP6" s="634"/>
      <c r="BQQ6" s="634"/>
      <c r="BQR6" s="634"/>
      <c r="BQS6" s="634"/>
      <c r="BQT6" s="634"/>
      <c r="BQU6" s="634"/>
      <c r="BQV6" s="634"/>
      <c r="BQW6" s="634"/>
      <c r="BQX6" s="634"/>
      <c r="BQY6" s="634"/>
      <c r="BQZ6" s="634"/>
      <c r="BRA6" s="634"/>
      <c r="BRB6" s="634"/>
      <c r="BRC6" s="634"/>
      <c r="BRD6" s="634"/>
      <c r="BRE6" s="634"/>
      <c r="BRF6" s="634"/>
      <c r="BRG6" s="634"/>
      <c r="BRH6" s="634"/>
      <c r="BRI6" s="634"/>
      <c r="BRJ6" s="634"/>
      <c r="BRK6" s="634"/>
      <c r="BRL6" s="634"/>
      <c r="BRM6" s="634"/>
      <c r="BRN6" s="634"/>
      <c r="BRO6" s="634"/>
      <c r="BRP6" s="634"/>
      <c r="BRQ6" s="634"/>
      <c r="BRR6" s="634"/>
      <c r="BRS6" s="634"/>
      <c r="BRT6" s="634"/>
      <c r="BRU6" s="634"/>
      <c r="BRV6" s="634"/>
      <c r="BRW6" s="634"/>
      <c r="BRX6" s="634"/>
      <c r="BRY6" s="634"/>
      <c r="BRZ6" s="634"/>
      <c r="BSA6" s="634"/>
      <c r="BSB6" s="634"/>
      <c r="BSC6" s="634"/>
      <c r="BSD6" s="634"/>
      <c r="BSE6" s="634"/>
      <c r="BSF6" s="634"/>
      <c r="BSG6" s="634"/>
      <c r="BSH6" s="634"/>
      <c r="BSI6" s="634"/>
      <c r="BSJ6" s="634"/>
      <c r="BSK6" s="634"/>
      <c r="BSL6" s="634"/>
      <c r="BSM6" s="634"/>
      <c r="BSN6" s="634"/>
      <c r="BSO6" s="634"/>
      <c r="BSP6" s="634"/>
      <c r="BSQ6" s="634"/>
      <c r="BSR6" s="634"/>
      <c r="BSS6" s="634"/>
      <c r="BST6" s="634"/>
      <c r="BSU6" s="634"/>
      <c r="BSV6" s="634"/>
      <c r="BSW6" s="634"/>
      <c r="BSX6" s="634"/>
      <c r="BSY6" s="634"/>
      <c r="BSZ6" s="634"/>
      <c r="BTA6" s="634"/>
      <c r="BTB6" s="634"/>
      <c r="BTC6" s="634"/>
      <c r="BTD6" s="634"/>
      <c r="BTE6" s="634"/>
      <c r="BTF6" s="634"/>
      <c r="BTG6" s="634"/>
      <c r="BTH6" s="634"/>
      <c r="BTI6" s="634"/>
      <c r="BTJ6" s="634"/>
      <c r="BTK6" s="634"/>
      <c r="BTL6" s="634"/>
      <c r="BTM6" s="634"/>
      <c r="BTN6" s="634"/>
      <c r="BTO6" s="634"/>
      <c r="BTP6" s="634"/>
      <c r="BTQ6" s="634"/>
      <c r="BTR6" s="634"/>
      <c r="BTS6" s="634"/>
      <c r="BTT6" s="634"/>
      <c r="BTU6" s="634"/>
      <c r="BTV6" s="634"/>
      <c r="BTW6" s="634"/>
      <c r="BTX6" s="634"/>
      <c r="BTY6" s="634"/>
      <c r="BTZ6" s="634"/>
      <c r="BUA6" s="634"/>
      <c r="BUB6" s="634"/>
      <c r="BUC6" s="634"/>
      <c r="BUD6" s="634"/>
      <c r="BUE6" s="634"/>
      <c r="BUF6" s="634"/>
      <c r="BUG6" s="634"/>
      <c r="BUH6" s="634"/>
      <c r="BUI6" s="634"/>
      <c r="BUJ6" s="634"/>
      <c r="BUK6" s="634"/>
      <c r="BUL6" s="634"/>
      <c r="BUM6" s="634"/>
      <c r="BUN6" s="634"/>
      <c r="BUO6" s="634"/>
      <c r="BUP6" s="634"/>
      <c r="BUQ6" s="634"/>
      <c r="BUR6" s="634"/>
      <c r="BUS6" s="634"/>
      <c r="BUT6" s="634"/>
      <c r="BUU6" s="634"/>
      <c r="BUV6" s="634"/>
      <c r="BUW6" s="634"/>
      <c r="BUX6" s="634"/>
      <c r="BUY6" s="634"/>
      <c r="BUZ6" s="634"/>
      <c r="BVA6" s="634"/>
      <c r="BVB6" s="634"/>
      <c r="BVC6" s="634"/>
      <c r="BVD6" s="634"/>
      <c r="BVE6" s="634"/>
      <c r="BVF6" s="634"/>
      <c r="BVG6" s="634"/>
      <c r="BVH6" s="634"/>
      <c r="BVI6" s="634"/>
      <c r="BVJ6" s="634"/>
      <c r="BVK6" s="634"/>
      <c r="BVL6" s="634"/>
      <c r="BVM6" s="634"/>
      <c r="BVN6" s="634"/>
      <c r="BVO6" s="634"/>
      <c r="BVP6" s="634"/>
      <c r="BVQ6" s="634"/>
      <c r="BVR6" s="634"/>
      <c r="BVS6" s="634"/>
      <c r="BVT6" s="634"/>
      <c r="BVU6" s="634"/>
      <c r="BVV6" s="634"/>
      <c r="BVW6" s="634"/>
      <c r="BVX6" s="634"/>
      <c r="BVY6" s="634"/>
      <c r="BVZ6" s="634"/>
      <c r="BWA6" s="634"/>
      <c r="BWB6" s="634"/>
      <c r="BWC6" s="634"/>
      <c r="BWD6" s="634"/>
      <c r="BWE6" s="634"/>
      <c r="BWF6" s="634"/>
      <c r="BWG6" s="634"/>
      <c r="BWH6" s="634"/>
      <c r="BWI6" s="634"/>
      <c r="BWJ6" s="634"/>
      <c r="BWK6" s="634"/>
      <c r="BWL6" s="634"/>
      <c r="BWM6" s="634"/>
      <c r="BWN6" s="634"/>
      <c r="BWO6" s="634"/>
      <c r="BWP6" s="634"/>
      <c r="BWQ6" s="634"/>
      <c r="BWR6" s="634"/>
      <c r="BWS6" s="634"/>
      <c r="BWT6" s="634"/>
      <c r="BWU6" s="634"/>
      <c r="BWV6" s="634"/>
      <c r="BWW6" s="634"/>
      <c r="BWX6" s="634"/>
      <c r="BWY6" s="634"/>
      <c r="BWZ6" s="634"/>
      <c r="BXA6" s="634"/>
      <c r="BXB6" s="634"/>
      <c r="BXC6" s="634"/>
      <c r="BXD6" s="634"/>
      <c r="BXE6" s="634"/>
      <c r="BXF6" s="634"/>
      <c r="BXG6" s="634"/>
      <c r="BXH6" s="634"/>
      <c r="BXI6" s="634"/>
      <c r="BXJ6" s="634"/>
      <c r="BXK6" s="634"/>
      <c r="BXL6" s="634"/>
      <c r="BXM6" s="634"/>
      <c r="BXN6" s="634"/>
      <c r="BXO6" s="634"/>
      <c r="BXP6" s="634"/>
      <c r="BXQ6" s="634"/>
      <c r="BXR6" s="634"/>
      <c r="BXS6" s="634"/>
      <c r="BXT6" s="634"/>
      <c r="BXU6" s="634"/>
      <c r="BXV6" s="634"/>
      <c r="BXW6" s="634"/>
      <c r="BXX6" s="634"/>
      <c r="BXY6" s="634"/>
      <c r="BXZ6" s="634"/>
      <c r="BYA6" s="634"/>
      <c r="BYB6" s="634"/>
      <c r="BYC6" s="634"/>
      <c r="BYD6" s="634"/>
      <c r="BYE6" s="634"/>
      <c r="BYF6" s="634"/>
      <c r="BYG6" s="634"/>
      <c r="BYH6" s="634"/>
      <c r="BYI6" s="634"/>
      <c r="BYJ6" s="634"/>
      <c r="BYK6" s="634"/>
      <c r="BYL6" s="634"/>
      <c r="BYM6" s="634"/>
      <c r="BYN6" s="634"/>
      <c r="BYO6" s="634"/>
      <c r="BYP6" s="634"/>
      <c r="BYQ6" s="634"/>
      <c r="BYR6" s="634"/>
      <c r="BYS6" s="634"/>
      <c r="BYT6" s="634"/>
      <c r="BYU6" s="634"/>
      <c r="BYV6" s="634"/>
      <c r="BYW6" s="634"/>
      <c r="BYX6" s="634"/>
      <c r="BYY6" s="634"/>
      <c r="BYZ6" s="634"/>
      <c r="BZA6" s="634"/>
      <c r="BZB6" s="634"/>
      <c r="BZC6" s="634"/>
      <c r="BZD6" s="634"/>
      <c r="BZE6" s="634"/>
      <c r="BZF6" s="634"/>
      <c r="BZG6" s="634"/>
      <c r="BZH6" s="634"/>
      <c r="BZI6" s="634"/>
      <c r="BZJ6" s="634"/>
      <c r="BZK6" s="634"/>
      <c r="BZL6" s="634"/>
      <c r="BZM6" s="634"/>
      <c r="BZN6" s="634"/>
      <c r="BZO6" s="634"/>
      <c r="BZP6" s="634"/>
      <c r="BZQ6" s="634"/>
      <c r="BZR6" s="634"/>
      <c r="BZS6" s="634"/>
      <c r="BZT6" s="634"/>
      <c r="BZU6" s="634"/>
      <c r="BZV6" s="634"/>
      <c r="BZW6" s="634"/>
      <c r="BZX6" s="634"/>
      <c r="BZY6" s="634"/>
      <c r="BZZ6" s="634"/>
      <c r="CAA6" s="634"/>
      <c r="CAB6" s="634"/>
      <c r="CAC6" s="634"/>
      <c r="CAD6" s="634"/>
      <c r="CAE6" s="634"/>
      <c r="CAF6" s="634"/>
      <c r="CAG6" s="634"/>
      <c r="CAH6" s="634"/>
      <c r="CAI6" s="634"/>
      <c r="CAJ6" s="634"/>
      <c r="CAK6" s="634"/>
      <c r="CAL6" s="634"/>
      <c r="CAM6" s="634"/>
      <c r="CAN6" s="634"/>
      <c r="CAO6" s="634"/>
      <c r="CAP6" s="634"/>
      <c r="CAQ6" s="634"/>
      <c r="CAR6" s="634"/>
      <c r="CAS6" s="634"/>
      <c r="CAT6" s="634"/>
      <c r="CAU6" s="634"/>
      <c r="CAV6" s="634"/>
      <c r="CAW6" s="634"/>
      <c r="CAX6" s="634"/>
      <c r="CAY6" s="634"/>
      <c r="CAZ6" s="634"/>
      <c r="CBA6" s="634"/>
      <c r="CBB6" s="634"/>
      <c r="CBC6" s="634"/>
      <c r="CBD6" s="634"/>
      <c r="CBE6" s="634"/>
      <c r="CBF6" s="634"/>
      <c r="CBG6" s="634"/>
      <c r="CBH6" s="634"/>
      <c r="CBI6" s="634"/>
      <c r="CBJ6" s="634"/>
      <c r="CBK6" s="634"/>
      <c r="CBL6" s="634"/>
      <c r="CBM6" s="634"/>
      <c r="CBN6" s="634"/>
      <c r="CBO6" s="634"/>
      <c r="CBP6" s="634"/>
      <c r="CBQ6" s="634"/>
      <c r="CBR6" s="634"/>
      <c r="CBS6" s="634"/>
      <c r="CBT6" s="634"/>
      <c r="CBU6" s="634"/>
      <c r="CBV6" s="634"/>
      <c r="CBW6" s="634"/>
      <c r="CBX6" s="634"/>
      <c r="CBY6" s="634"/>
      <c r="CBZ6" s="634"/>
      <c r="CCA6" s="634"/>
      <c r="CCB6" s="634"/>
      <c r="CCC6" s="634"/>
      <c r="CCD6" s="634"/>
      <c r="CCE6" s="634"/>
      <c r="CCF6" s="634"/>
      <c r="CCG6" s="634"/>
      <c r="CCH6" s="634"/>
      <c r="CCI6" s="634"/>
      <c r="CCJ6" s="634"/>
      <c r="CCK6" s="634"/>
      <c r="CCL6" s="634"/>
      <c r="CCM6" s="634"/>
      <c r="CCN6" s="634"/>
      <c r="CCO6" s="634"/>
      <c r="CCP6" s="634"/>
      <c r="CCQ6" s="634"/>
      <c r="CCR6" s="634"/>
      <c r="CCS6" s="634"/>
      <c r="CCT6" s="634"/>
      <c r="CCU6" s="634"/>
      <c r="CCV6" s="634"/>
      <c r="CCW6" s="634"/>
      <c r="CCX6" s="634"/>
      <c r="CCY6" s="634"/>
      <c r="CCZ6" s="634"/>
      <c r="CDA6" s="634"/>
      <c r="CDB6" s="634"/>
      <c r="CDC6" s="634"/>
      <c r="CDD6" s="634"/>
      <c r="CDE6" s="634"/>
      <c r="CDF6" s="634"/>
      <c r="CDG6" s="634"/>
      <c r="CDH6" s="634"/>
      <c r="CDI6" s="634"/>
      <c r="CDJ6" s="634"/>
      <c r="CDK6" s="634"/>
      <c r="CDL6" s="634"/>
      <c r="CDM6" s="634"/>
      <c r="CDN6" s="634"/>
      <c r="CDO6" s="634"/>
      <c r="CDP6" s="634"/>
      <c r="CDQ6" s="634"/>
      <c r="CDR6" s="634"/>
      <c r="CDS6" s="634"/>
      <c r="CDT6" s="634"/>
      <c r="CDU6" s="634"/>
      <c r="CDV6" s="634"/>
      <c r="CDW6" s="634"/>
      <c r="CDX6" s="634"/>
      <c r="CDY6" s="634"/>
      <c r="CDZ6" s="634"/>
      <c r="CEA6" s="634"/>
      <c r="CEB6" s="634"/>
      <c r="CEC6" s="634"/>
      <c r="CED6" s="634"/>
      <c r="CEE6" s="634"/>
      <c r="CEF6" s="634"/>
      <c r="CEG6" s="634"/>
      <c r="CEH6" s="634"/>
      <c r="CEI6" s="634"/>
      <c r="CEJ6" s="634"/>
      <c r="CEK6" s="634"/>
      <c r="CEL6" s="634"/>
      <c r="CEM6" s="634"/>
      <c r="CEN6" s="634"/>
      <c r="CEO6" s="634"/>
      <c r="CEP6" s="634"/>
      <c r="CEQ6" s="634"/>
      <c r="CER6" s="634"/>
      <c r="CES6" s="634"/>
      <c r="CET6" s="634"/>
      <c r="CEU6" s="634"/>
      <c r="CEV6" s="634"/>
      <c r="CEW6" s="634"/>
      <c r="CEX6" s="634"/>
      <c r="CEY6" s="634"/>
      <c r="CEZ6" s="634"/>
      <c r="CFA6" s="634"/>
      <c r="CFB6" s="634"/>
      <c r="CFC6" s="634"/>
      <c r="CFD6" s="634"/>
      <c r="CFE6" s="634"/>
      <c r="CFF6" s="634"/>
      <c r="CFG6" s="634"/>
      <c r="CFH6" s="634"/>
      <c r="CFI6" s="634"/>
      <c r="CFJ6" s="634"/>
      <c r="CFK6" s="634"/>
      <c r="CFL6" s="634"/>
      <c r="CFM6" s="634"/>
      <c r="CFN6" s="634"/>
      <c r="CFO6" s="634"/>
      <c r="CFP6" s="634"/>
      <c r="CFQ6" s="634"/>
      <c r="CFR6" s="634"/>
      <c r="CFS6" s="634"/>
      <c r="CFT6" s="634"/>
      <c r="CFU6" s="634"/>
      <c r="CFV6" s="634"/>
      <c r="CFW6" s="634"/>
      <c r="CFX6" s="634"/>
      <c r="CFY6" s="634"/>
      <c r="CFZ6" s="634"/>
      <c r="CGA6" s="634"/>
      <c r="CGB6" s="634"/>
      <c r="CGC6" s="634"/>
      <c r="CGD6" s="634"/>
      <c r="CGE6" s="634"/>
      <c r="CGF6" s="634"/>
      <c r="CGG6" s="634"/>
      <c r="CGH6" s="634"/>
      <c r="CGI6" s="634"/>
      <c r="CGJ6" s="634"/>
      <c r="CGK6" s="634"/>
      <c r="CGL6" s="634"/>
      <c r="CGM6" s="634"/>
      <c r="CGN6" s="634"/>
      <c r="CGO6" s="634"/>
      <c r="CGP6" s="634"/>
      <c r="CGQ6" s="634"/>
      <c r="CGR6" s="634"/>
      <c r="CGS6" s="634"/>
      <c r="CGT6" s="634"/>
      <c r="CGU6" s="634"/>
      <c r="CGV6" s="634"/>
      <c r="CGW6" s="634"/>
      <c r="CGX6" s="634"/>
      <c r="CGY6" s="634"/>
      <c r="CGZ6" s="634"/>
      <c r="CHA6" s="634"/>
      <c r="CHB6" s="634"/>
      <c r="CHC6" s="634"/>
      <c r="CHD6" s="634"/>
      <c r="CHE6" s="634"/>
      <c r="CHF6" s="634"/>
      <c r="CHG6" s="634"/>
      <c r="CHH6" s="634"/>
      <c r="CHI6" s="634"/>
      <c r="CHJ6" s="634"/>
      <c r="CHK6" s="634"/>
      <c r="CHL6" s="634"/>
      <c r="CHM6" s="634"/>
      <c r="CHN6" s="634"/>
      <c r="CHO6" s="634"/>
      <c r="CHP6" s="634"/>
      <c r="CHQ6" s="634"/>
      <c r="CHR6" s="634"/>
      <c r="CHS6" s="634"/>
      <c r="CHT6" s="634"/>
      <c r="CHU6" s="634"/>
      <c r="CHV6" s="634"/>
      <c r="CHW6" s="634"/>
      <c r="CHX6" s="634"/>
      <c r="CHY6" s="634"/>
      <c r="CHZ6" s="634"/>
      <c r="CIA6" s="634"/>
      <c r="CIB6" s="634"/>
      <c r="CIC6" s="634"/>
      <c r="CID6" s="634"/>
      <c r="CIE6" s="634"/>
      <c r="CIF6" s="634"/>
      <c r="CIG6" s="634"/>
      <c r="CIH6" s="634"/>
      <c r="CII6" s="634"/>
      <c r="CIJ6" s="634"/>
      <c r="CIK6" s="634"/>
      <c r="CIL6" s="634"/>
      <c r="CIM6" s="634"/>
      <c r="CIN6" s="634"/>
      <c r="CIO6" s="634"/>
      <c r="CIP6" s="634"/>
      <c r="CIQ6" s="634"/>
      <c r="CIR6" s="634"/>
      <c r="CIS6" s="634"/>
      <c r="CIT6" s="634"/>
      <c r="CIU6" s="634"/>
      <c r="CIV6" s="634"/>
      <c r="CIW6" s="634"/>
      <c r="CIX6" s="634"/>
      <c r="CIY6" s="634"/>
      <c r="CIZ6" s="634"/>
      <c r="CJA6" s="634"/>
      <c r="CJB6" s="634"/>
      <c r="CJC6" s="634"/>
      <c r="CJD6" s="634"/>
      <c r="CJE6" s="634"/>
      <c r="CJF6" s="634"/>
      <c r="CJG6" s="634"/>
      <c r="CJH6" s="634"/>
      <c r="CJI6" s="634"/>
      <c r="CJJ6" s="634"/>
      <c r="CJK6" s="634"/>
      <c r="CJL6" s="634"/>
      <c r="CJM6" s="634"/>
      <c r="CJN6" s="634"/>
      <c r="CJO6" s="634"/>
      <c r="CJP6" s="634"/>
      <c r="CJQ6" s="634"/>
      <c r="CJR6" s="634"/>
      <c r="CJS6" s="634"/>
      <c r="CJT6" s="634"/>
      <c r="CJU6" s="634"/>
      <c r="CJV6" s="634"/>
      <c r="CJW6" s="634"/>
      <c r="CJX6" s="634"/>
      <c r="CJY6" s="634"/>
      <c r="CJZ6" s="634"/>
      <c r="CKA6" s="634"/>
      <c r="CKB6" s="634"/>
      <c r="CKC6" s="634"/>
      <c r="CKD6" s="634"/>
      <c r="CKE6" s="634"/>
      <c r="CKF6" s="634"/>
      <c r="CKG6" s="634"/>
      <c r="CKH6" s="634"/>
      <c r="CKI6" s="634"/>
      <c r="CKJ6" s="634"/>
      <c r="CKK6" s="634"/>
      <c r="CKL6" s="634"/>
      <c r="CKM6" s="634"/>
      <c r="CKN6" s="634"/>
      <c r="CKO6" s="634"/>
      <c r="CKP6" s="634"/>
      <c r="CKQ6" s="634"/>
      <c r="CKR6" s="634"/>
      <c r="CKS6" s="634"/>
      <c r="CKT6" s="634"/>
      <c r="CKU6" s="634"/>
      <c r="CKV6" s="634"/>
      <c r="CKW6" s="634"/>
      <c r="CKX6" s="634"/>
      <c r="CKY6" s="634"/>
      <c r="CKZ6" s="634"/>
      <c r="CLA6" s="634"/>
      <c r="CLB6" s="634"/>
      <c r="CLC6" s="634"/>
      <c r="CLD6" s="634"/>
      <c r="CLE6" s="634"/>
      <c r="CLF6" s="634"/>
      <c r="CLG6" s="634"/>
      <c r="CLH6" s="634"/>
      <c r="CLI6" s="634"/>
      <c r="CLJ6" s="634"/>
      <c r="CLK6" s="634"/>
      <c r="CLL6" s="634"/>
      <c r="CLM6" s="634"/>
      <c r="CLN6" s="634"/>
      <c r="CLO6" s="634"/>
      <c r="CLP6" s="634"/>
      <c r="CLQ6" s="634"/>
      <c r="CLR6" s="634"/>
      <c r="CLS6" s="634"/>
      <c r="CLT6" s="634"/>
      <c r="CLU6" s="634"/>
      <c r="CLV6" s="634"/>
      <c r="CLW6" s="634"/>
      <c r="CLX6" s="634"/>
      <c r="CLY6" s="634"/>
      <c r="CLZ6" s="634"/>
      <c r="CMA6" s="634"/>
      <c r="CMB6" s="634"/>
      <c r="CMC6" s="634"/>
      <c r="CMD6" s="634"/>
      <c r="CME6" s="634"/>
      <c r="CMF6" s="634"/>
      <c r="CMG6" s="634"/>
      <c r="CMH6" s="634"/>
      <c r="CMI6" s="634"/>
      <c r="CMJ6" s="634"/>
      <c r="CMK6" s="634"/>
      <c r="CML6" s="634"/>
      <c r="CMM6" s="634"/>
      <c r="CMN6" s="634"/>
      <c r="CMO6" s="634"/>
      <c r="CMP6" s="634"/>
      <c r="CMQ6" s="634"/>
      <c r="CMR6" s="634"/>
      <c r="CMS6" s="634"/>
      <c r="CMT6" s="634"/>
      <c r="CMU6" s="634"/>
      <c r="CMV6" s="634"/>
      <c r="CMW6" s="634"/>
      <c r="CMX6" s="634"/>
      <c r="CMY6" s="634"/>
      <c r="CMZ6" s="634"/>
      <c r="CNA6" s="634"/>
      <c r="CNB6" s="634"/>
      <c r="CNC6" s="634"/>
      <c r="CND6" s="634"/>
      <c r="CNE6" s="634"/>
      <c r="CNF6" s="634"/>
      <c r="CNG6" s="634"/>
      <c r="CNH6" s="634"/>
      <c r="CNI6" s="634"/>
      <c r="CNJ6" s="634"/>
      <c r="CNK6" s="634"/>
      <c r="CNL6" s="634"/>
      <c r="CNM6" s="634"/>
      <c r="CNN6" s="634"/>
      <c r="CNO6" s="634"/>
      <c r="CNP6" s="634"/>
      <c r="CNQ6" s="634"/>
      <c r="CNR6" s="634"/>
      <c r="CNS6" s="634"/>
      <c r="CNT6" s="634"/>
      <c r="CNU6" s="634"/>
      <c r="CNV6" s="634"/>
      <c r="CNW6" s="634"/>
      <c r="CNX6" s="634"/>
      <c r="CNY6" s="634"/>
      <c r="CNZ6" s="634"/>
      <c r="COA6" s="634"/>
      <c r="COB6" s="634"/>
      <c r="COC6" s="634"/>
      <c r="COD6" s="634"/>
      <c r="COE6" s="634"/>
      <c r="COF6" s="634"/>
      <c r="COG6" s="634"/>
      <c r="COH6" s="634"/>
      <c r="COI6" s="634"/>
      <c r="COJ6" s="634"/>
      <c r="COK6" s="634"/>
      <c r="COL6" s="634"/>
      <c r="COM6" s="634"/>
      <c r="CON6" s="634"/>
      <c r="COO6" s="634"/>
      <c r="COP6" s="634"/>
      <c r="COQ6" s="634"/>
      <c r="COR6" s="634"/>
      <c r="COS6" s="634"/>
      <c r="COT6" s="634"/>
      <c r="COU6" s="634"/>
      <c r="COV6" s="634"/>
      <c r="COW6" s="634"/>
      <c r="COX6" s="634"/>
      <c r="COY6" s="634"/>
      <c r="COZ6" s="634"/>
      <c r="CPA6" s="634"/>
      <c r="CPB6" s="634"/>
      <c r="CPC6" s="634"/>
      <c r="CPD6" s="634"/>
      <c r="CPE6" s="634"/>
      <c r="CPF6" s="634"/>
      <c r="CPG6" s="634"/>
      <c r="CPH6" s="634"/>
      <c r="CPI6" s="634"/>
      <c r="CPJ6" s="634"/>
      <c r="CPK6" s="634"/>
      <c r="CPL6" s="634"/>
      <c r="CPM6" s="634"/>
      <c r="CPN6" s="634"/>
      <c r="CPO6" s="634"/>
      <c r="CPP6" s="634"/>
      <c r="CPQ6" s="634"/>
      <c r="CPR6" s="634"/>
      <c r="CPS6" s="634"/>
      <c r="CPT6" s="634"/>
      <c r="CPU6" s="634"/>
      <c r="CPV6" s="634"/>
      <c r="CPW6" s="634"/>
      <c r="CPX6" s="634"/>
      <c r="CPY6" s="634"/>
      <c r="CPZ6" s="634"/>
      <c r="CQA6" s="634"/>
      <c r="CQB6" s="634"/>
      <c r="CQC6" s="634"/>
      <c r="CQD6" s="634"/>
      <c r="CQE6" s="634"/>
      <c r="CQF6" s="634"/>
      <c r="CQG6" s="634"/>
      <c r="CQH6" s="634"/>
      <c r="CQI6" s="634"/>
      <c r="CQJ6" s="634"/>
      <c r="CQK6" s="634"/>
      <c r="CQL6" s="634"/>
      <c r="CQM6" s="634"/>
      <c r="CQN6" s="634"/>
      <c r="CQO6" s="634"/>
      <c r="CQP6" s="634"/>
      <c r="CQQ6" s="634"/>
      <c r="CQR6" s="634"/>
      <c r="CQS6" s="634"/>
      <c r="CQT6" s="634"/>
      <c r="CQU6" s="634"/>
      <c r="CQV6" s="634"/>
      <c r="CQW6" s="634"/>
      <c r="CQX6" s="634"/>
      <c r="CQY6" s="634"/>
      <c r="CQZ6" s="634"/>
      <c r="CRA6" s="634"/>
      <c r="CRB6" s="634"/>
      <c r="CRC6" s="634"/>
      <c r="CRD6" s="634"/>
      <c r="CRE6" s="634"/>
      <c r="CRF6" s="634"/>
      <c r="CRG6" s="634"/>
      <c r="CRH6" s="634"/>
      <c r="CRI6" s="634"/>
      <c r="CRJ6" s="634"/>
      <c r="CRK6" s="634"/>
      <c r="CRL6" s="634"/>
      <c r="CRM6" s="634"/>
      <c r="CRN6" s="634"/>
      <c r="CRO6" s="634"/>
      <c r="CRP6" s="634"/>
      <c r="CRQ6" s="634"/>
      <c r="CRR6" s="634"/>
      <c r="CRS6" s="634"/>
      <c r="CRT6" s="634"/>
      <c r="CRU6" s="634"/>
      <c r="CRV6" s="634"/>
      <c r="CRW6" s="634"/>
      <c r="CRX6" s="634"/>
      <c r="CRY6" s="634"/>
      <c r="CRZ6" s="634"/>
      <c r="CSA6" s="634"/>
      <c r="CSB6" s="634"/>
      <c r="CSC6" s="634"/>
      <c r="CSD6" s="634"/>
      <c r="CSE6" s="634"/>
      <c r="CSF6" s="634"/>
      <c r="CSG6" s="634"/>
      <c r="CSH6" s="634"/>
      <c r="CSI6" s="634"/>
      <c r="CSJ6" s="634"/>
      <c r="CSK6" s="634"/>
      <c r="CSL6" s="634"/>
      <c r="CSM6" s="634"/>
      <c r="CSN6" s="634"/>
      <c r="CSO6" s="634"/>
      <c r="CSP6" s="634"/>
      <c r="CSQ6" s="634"/>
      <c r="CSR6" s="634"/>
      <c r="CSS6" s="634"/>
      <c r="CST6" s="634"/>
      <c r="CSU6" s="634"/>
      <c r="CSV6" s="634"/>
      <c r="CSW6" s="634"/>
      <c r="CSX6" s="634"/>
      <c r="CSY6" s="634"/>
      <c r="CSZ6" s="634"/>
      <c r="CTA6" s="634"/>
      <c r="CTB6" s="634"/>
      <c r="CTC6" s="634"/>
      <c r="CTD6" s="634"/>
      <c r="CTE6" s="634"/>
      <c r="CTF6" s="634"/>
      <c r="CTG6" s="634"/>
      <c r="CTH6" s="634"/>
      <c r="CTI6" s="634"/>
      <c r="CTJ6" s="634"/>
      <c r="CTK6" s="634"/>
      <c r="CTL6" s="634"/>
      <c r="CTM6" s="634"/>
      <c r="CTN6" s="634"/>
      <c r="CTO6" s="634"/>
      <c r="CTP6" s="634"/>
      <c r="CTQ6" s="634"/>
      <c r="CTR6" s="634"/>
      <c r="CTS6" s="634"/>
      <c r="CTT6" s="634"/>
      <c r="CTU6" s="634"/>
      <c r="CTV6" s="634"/>
      <c r="CTW6" s="634"/>
      <c r="CTX6" s="634"/>
      <c r="CTY6" s="634"/>
      <c r="CTZ6" s="634"/>
      <c r="CUA6" s="634"/>
      <c r="CUB6" s="634"/>
      <c r="CUC6" s="634"/>
      <c r="CUD6" s="634"/>
      <c r="CUE6" s="634"/>
      <c r="CUF6" s="634"/>
      <c r="CUG6" s="634"/>
      <c r="CUH6" s="634"/>
      <c r="CUI6" s="634"/>
      <c r="CUJ6" s="634"/>
      <c r="CUK6" s="634"/>
      <c r="CUL6" s="634"/>
      <c r="CUM6" s="634"/>
      <c r="CUN6" s="634"/>
      <c r="CUO6" s="634"/>
      <c r="CUP6" s="634"/>
      <c r="CUQ6" s="634"/>
      <c r="CUR6" s="634"/>
      <c r="CUS6" s="634"/>
      <c r="CUT6" s="634"/>
      <c r="CUU6" s="634"/>
      <c r="CUV6" s="634"/>
      <c r="CUW6" s="634"/>
      <c r="CUX6" s="634"/>
      <c r="CUY6" s="634"/>
      <c r="CUZ6" s="634"/>
      <c r="CVA6" s="634"/>
      <c r="CVB6" s="634"/>
      <c r="CVC6" s="634"/>
      <c r="CVD6" s="634"/>
      <c r="CVE6" s="634"/>
      <c r="CVF6" s="634"/>
      <c r="CVG6" s="634"/>
      <c r="CVH6" s="634"/>
      <c r="CVI6" s="634"/>
      <c r="CVJ6" s="634"/>
      <c r="CVK6" s="634"/>
      <c r="CVL6" s="634"/>
      <c r="CVM6" s="634"/>
      <c r="CVN6" s="634"/>
      <c r="CVO6" s="634"/>
      <c r="CVP6" s="634"/>
      <c r="CVQ6" s="634"/>
      <c r="CVR6" s="634"/>
      <c r="CVS6" s="634"/>
      <c r="CVT6" s="634"/>
      <c r="CVU6" s="634"/>
      <c r="CVV6" s="634"/>
      <c r="CVW6" s="634"/>
      <c r="CVX6" s="634"/>
      <c r="CVY6" s="634"/>
      <c r="CVZ6" s="634"/>
      <c r="CWA6" s="634"/>
      <c r="CWB6" s="634"/>
      <c r="CWC6" s="634"/>
      <c r="CWD6" s="634"/>
      <c r="CWE6" s="634"/>
      <c r="CWF6" s="634"/>
      <c r="CWG6" s="634"/>
      <c r="CWH6" s="634"/>
      <c r="CWI6" s="634"/>
      <c r="CWJ6" s="634"/>
      <c r="CWK6" s="634"/>
      <c r="CWL6" s="634"/>
      <c r="CWM6" s="634"/>
      <c r="CWN6" s="634"/>
      <c r="CWO6" s="634"/>
      <c r="CWP6" s="634"/>
      <c r="CWQ6" s="634"/>
      <c r="CWR6" s="634"/>
      <c r="CWS6" s="634"/>
      <c r="CWT6" s="634"/>
      <c r="CWU6" s="634"/>
      <c r="CWV6" s="634"/>
      <c r="CWW6" s="634"/>
      <c r="CWX6" s="634"/>
      <c r="CWY6" s="634"/>
      <c r="CWZ6" s="634"/>
      <c r="CXA6" s="634"/>
      <c r="CXB6" s="634"/>
      <c r="CXC6" s="634"/>
      <c r="CXD6" s="634"/>
      <c r="CXE6" s="634"/>
      <c r="CXF6" s="634"/>
      <c r="CXG6" s="634"/>
      <c r="CXH6" s="634"/>
      <c r="CXI6" s="634"/>
      <c r="CXJ6" s="634"/>
      <c r="CXK6" s="634"/>
      <c r="CXL6" s="634"/>
      <c r="CXM6" s="634"/>
      <c r="CXN6" s="634"/>
      <c r="CXO6" s="634"/>
      <c r="CXP6" s="634"/>
      <c r="CXQ6" s="634"/>
      <c r="CXR6" s="634"/>
      <c r="CXS6" s="634"/>
      <c r="CXT6" s="634"/>
      <c r="CXU6" s="634"/>
      <c r="CXV6" s="634"/>
      <c r="CXW6" s="634"/>
      <c r="CXX6" s="634"/>
      <c r="CXY6" s="634"/>
      <c r="CXZ6" s="634"/>
      <c r="CYA6" s="634"/>
      <c r="CYB6" s="634"/>
      <c r="CYC6" s="634"/>
      <c r="CYD6" s="634"/>
      <c r="CYE6" s="634"/>
      <c r="CYF6" s="634"/>
      <c r="CYG6" s="634"/>
      <c r="CYH6" s="634"/>
      <c r="CYI6" s="634"/>
      <c r="CYJ6" s="634"/>
      <c r="CYK6" s="634"/>
      <c r="CYL6" s="634"/>
      <c r="CYM6" s="634"/>
      <c r="CYN6" s="634"/>
      <c r="CYO6" s="634"/>
      <c r="CYP6" s="634"/>
      <c r="CYQ6" s="634"/>
      <c r="CYR6" s="634"/>
      <c r="CYS6" s="634"/>
      <c r="CYT6" s="634"/>
      <c r="CYU6" s="634"/>
      <c r="CYV6" s="634"/>
      <c r="CYW6" s="634"/>
      <c r="CYX6" s="634"/>
      <c r="CYY6" s="634"/>
      <c r="CYZ6" s="634"/>
      <c r="CZA6" s="634"/>
      <c r="CZB6" s="634"/>
      <c r="CZC6" s="634"/>
      <c r="CZD6" s="634"/>
      <c r="CZE6" s="634"/>
      <c r="CZF6" s="634"/>
      <c r="CZG6" s="634"/>
      <c r="CZH6" s="634"/>
      <c r="CZI6" s="634"/>
      <c r="CZJ6" s="634"/>
      <c r="CZK6" s="634"/>
      <c r="CZL6" s="634"/>
      <c r="CZM6" s="634"/>
      <c r="CZN6" s="634"/>
      <c r="CZO6" s="634"/>
      <c r="CZP6" s="634"/>
      <c r="CZQ6" s="634"/>
      <c r="CZR6" s="634"/>
      <c r="CZS6" s="634"/>
      <c r="CZT6" s="634"/>
      <c r="CZU6" s="634"/>
      <c r="CZV6" s="634"/>
      <c r="CZW6" s="634"/>
      <c r="CZX6" s="634"/>
      <c r="CZY6" s="634"/>
      <c r="CZZ6" s="634"/>
      <c r="DAA6" s="634"/>
      <c r="DAB6" s="634"/>
      <c r="DAC6" s="634"/>
      <c r="DAD6" s="634"/>
      <c r="DAE6" s="634"/>
      <c r="DAF6" s="634"/>
      <c r="DAG6" s="634"/>
      <c r="DAH6" s="634"/>
      <c r="DAI6" s="634"/>
      <c r="DAJ6" s="634"/>
      <c r="DAK6" s="634"/>
      <c r="DAL6" s="634"/>
      <c r="DAM6" s="634"/>
      <c r="DAN6" s="634"/>
      <c r="DAO6" s="634"/>
      <c r="DAP6" s="634"/>
      <c r="DAQ6" s="634"/>
      <c r="DAR6" s="634"/>
      <c r="DAS6" s="634"/>
      <c r="DAT6" s="634"/>
      <c r="DAU6" s="634"/>
      <c r="DAV6" s="634"/>
      <c r="DAW6" s="634"/>
      <c r="DAX6" s="634"/>
      <c r="DAY6" s="634"/>
      <c r="DAZ6" s="634"/>
      <c r="DBA6" s="634"/>
      <c r="DBB6" s="634"/>
      <c r="DBC6" s="634"/>
      <c r="DBD6" s="634"/>
      <c r="DBE6" s="634"/>
      <c r="DBF6" s="634"/>
      <c r="DBG6" s="634"/>
      <c r="DBH6" s="634"/>
      <c r="DBI6" s="634"/>
      <c r="DBJ6" s="634"/>
      <c r="DBK6" s="634"/>
      <c r="DBL6" s="634"/>
      <c r="DBM6" s="634"/>
      <c r="DBN6" s="634"/>
      <c r="DBO6" s="634"/>
      <c r="DBP6" s="634"/>
      <c r="DBQ6" s="634"/>
      <c r="DBR6" s="634"/>
      <c r="DBS6" s="634"/>
      <c r="DBT6" s="634"/>
      <c r="DBU6" s="634"/>
      <c r="DBV6" s="634"/>
      <c r="DBW6" s="634"/>
      <c r="DBX6" s="634"/>
      <c r="DBY6" s="634"/>
      <c r="DBZ6" s="634"/>
      <c r="DCA6" s="634"/>
      <c r="DCB6" s="634"/>
      <c r="DCC6" s="634"/>
      <c r="DCD6" s="634"/>
      <c r="DCE6" s="634"/>
      <c r="DCF6" s="634"/>
      <c r="DCG6" s="634"/>
      <c r="DCH6" s="634"/>
      <c r="DCI6" s="634"/>
      <c r="DCJ6" s="634"/>
      <c r="DCK6" s="634"/>
      <c r="DCL6" s="634"/>
      <c r="DCM6" s="634"/>
      <c r="DCN6" s="634"/>
      <c r="DCO6" s="634"/>
      <c r="DCP6" s="634"/>
      <c r="DCQ6" s="634"/>
      <c r="DCR6" s="634"/>
      <c r="DCS6" s="634"/>
      <c r="DCT6" s="634"/>
      <c r="DCU6" s="634"/>
      <c r="DCV6" s="634"/>
      <c r="DCW6" s="634"/>
      <c r="DCX6" s="634"/>
      <c r="DCY6" s="634"/>
      <c r="DCZ6" s="634"/>
      <c r="DDA6" s="634"/>
      <c r="DDB6" s="634"/>
      <c r="DDC6" s="634"/>
      <c r="DDD6" s="634"/>
      <c r="DDE6" s="634"/>
      <c r="DDF6" s="634"/>
      <c r="DDG6" s="634"/>
      <c r="DDH6" s="634"/>
      <c r="DDI6" s="634"/>
      <c r="DDJ6" s="634"/>
      <c r="DDK6" s="634"/>
      <c r="DDL6" s="634"/>
      <c r="DDM6" s="634"/>
      <c r="DDN6" s="634"/>
      <c r="DDO6" s="634"/>
      <c r="DDP6" s="634"/>
      <c r="DDQ6" s="634"/>
      <c r="DDR6" s="634"/>
      <c r="DDS6" s="634"/>
      <c r="DDT6" s="634"/>
      <c r="DDU6" s="634"/>
      <c r="DDV6" s="634"/>
      <c r="DDW6" s="634"/>
      <c r="DDX6" s="634"/>
      <c r="DDY6" s="634"/>
      <c r="DDZ6" s="634"/>
      <c r="DEA6" s="634"/>
      <c r="DEB6" s="634"/>
      <c r="DEC6" s="634"/>
      <c r="DED6" s="634"/>
      <c r="DEE6" s="634"/>
      <c r="DEF6" s="634"/>
      <c r="DEG6" s="634"/>
      <c r="DEH6" s="634"/>
      <c r="DEI6" s="634"/>
      <c r="DEJ6" s="634"/>
      <c r="DEK6" s="634"/>
      <c r="DEL6" s="634"/>
      <c r="DEM6" s="634"/>
      <c r="DEN6" s="634"/>
      <c r="DEO6" s="634"/>
      <c r="DEP6" s="634"/>
      <c r="DEQ6" s="634"/>
      <c r="DER6" s="634"/>
      <c r="DES6" s="634"/>
      <c r="DET6" s="634"/>
      <c r="DEU6" s="634"/>
      <c r="DEV6" s="634"/>
      <c r="DEW6" s="634"/>
      <c r="DEX6" s="634"/>
      <c r="DEY6" s="634"/>
      <c r="DEZ6" s="634"/>
      <c r="DFA6" s="634"/>
      <c r="DFB6" s="634"/>
      <c r="DFC6" s="634"/>
      <c r="DFD6" s="634"/>
      <c r="DFE6" s="634"/>
      <c r="DFF6" s="634"/>
      <c r="DFG6" s="634"/>
      <c r="DFH6" s="634"/>
      <c r="DFI6" s="634"/>
      <c r="DFJ6" s="634"/>
      <c r="DFK6" s="634"/>
      <c r="DFL6" s="634"/>
      <c r="DFM6" s="634"/>
      <c r="DFN6" s="634"/>
      <c r="DFO6" s="634"/>
      <c r="DFP6" s="634"/>
      <c r="DFQ6" s="634"/>
      <c r="DFR6" s="634"/>
      <c r="DFS6" s="634"/>
      <c r="DFT6" s="634"/>
      <c r="DFU6" s="634"/>
      <c r="DFV6" s="634"/>
      <c r="DFW6" s="634"/>
      <c r="DFX6" s="634"/>
      <c r="DFY6" s="634"/>
      <c r="DFZ6" s="634"/>
      <c r="DGA6" s="634"/>
      <c r="DGB6" s="634"/>
      <c r="DGC6" s="634"/>
      <c r="DGD6" s="634"/>
      <c r="DGE6" s="634"/>
      <c r="DGF6" s="634"/>
      <c r="DGG6" s="634"/>
      <c r="DGH6" s="634"/>
      <c r="DGI6" s="634"/>
      <c r="DGJ6" s="634"/>
      <c r="DGK6" s="634"/>
      <c r="DGL6" s="634"/>
      <c r="DGM6" s="634"/>
      <c r="DGN6" s="634"/>
      <c r="DGO6" s="634"/>
      <c r="DGP6" s="634"/>
      <c r="DGQ6" s="634"/>
      <c r="DGR6" s="634"/>
      <c r="DGS6" s="634"/>
      <c r="DGT6" s="634"/>
      <c r="DGU6" s="634"/>
      <c r="DGV6" s="634"/>
      <c r="DGW6" s="634"/>
      <c r="DGX6" s="634"/>
      <c r="DGY6" s="634"/>
      <c r="DGZ6" s="634"/>
      <c r="DHA6" s="634"/>
      <c r="DHB6" s="634"/>
      <c r="DHC6" s="634"/>
      <c r="DHD6" s="634"/>
      <c r="DHE6" s="634"/>
      <c r="DHF6" s="634"/>
      <c r="DHG6" s="634"/>
      <c r="DHH6" s="634"/>
      <c r="DHI6" s="634"/>
      <c r="DHJ6" s="634"/>
      <c r="DHK6" s="634"/>
      <c r="DHL6" s="634"/>
      <c r="DHM6" s="634"/>
      <c r="DHN6" s="634"/>
      <c r="DHO6" s="634"/>
      <c r="DHP6" s="634"/>
      <c r="DHQ6" s="634"/>
      <c r="DHR6" s="634"/>
      <c r="DHS6" s="634"/>
      <c r="DHT6" s="634"/>
      <c r="DHU6" s="634"/>
      <c r="DHV6" s="634"/>
      <c r="DHW6" s="634"/>
      <c r="DHX6" s="634"/>
      <c r="DHY6" s="634"/>
      <c r="DHZ6" s="634"/>
      <c r="DIA6" s="634"/>
      <c r="DIB6" s="634"/>
      <c r="DIC6" s="634"/>
      <c r="DID6" s="634"/>
      <c r="DIE6" s="634"/>
      <c r="DIF6" s="634"/>
      <c r="DIG6" s="634"/>
      <c r="DIH6" s="634"/>
      <c r="DII6" s="634"/>
      <c r="DIJ6" s="634"/>
      <c r="DIK6" s="634"/>
      <c r="DIL6" s="634"/>
      <c r="DIM6" s="634"/>
      <c r="DIN6" s="634"/>
      <c r="DIO6" s="634"/>
      <c r="DIP6" s="634"/>
      <c r="DIQ6" s="634"/>
      <c r="DIR6" s="634"/>
      <c r="DIS6" s="634"/>
      <c r="DIT6" s="634"/>
      <c r="DIU6" s="634"/>
      <c r="DIV6" s="634"/>
      <c r="DIW6" s="634"/>
      <c r="DIX6" s="634"/>
      <c r="DIY6" s="634"/>
      <c r="DIZ6" s="634"/>
      <c r="DJA6" s="634"/>
      <c r="DJB6" s="634"/>
      <c r="DJC6" s="634"/>
      <c r="DJD6" s="634"/>
      <c r="DJE6" s="634"/>
      <c r="DJF6" s="634"/>
      <c r="DJG6" s="634"/>
      <c r="DJH6" s="634"/>
      <c r="DJI6" s="634"/>
      <c r="DJJ6" s="634"/>
      <c r="DJK6" s="634"/>
      <c r="DJL6" s="634"/>
      <c r="DJM6" s="634"/>
      <c r="DJN6" s="634"/>
      <c r="DJO6" s="634"/>
      <c r="DJP6" s="634"/>
      <c r="DJQ6" s="634"/>
      <c r="DJR6" s="634"/>
      <c r="DJS6" s="634"/>
      <c r="DJT6" s="634"/>
      <c r="DJU6" s="634"/>
      <c r="DJV6" s="634"/>
      <c r="DJW6" s="634"/>
      <c r="DJX6" s="634"/>
      <c r="DJY6" s="634"/>
      <c r="DJZ6" s="634"/>
      <c r="DKA6" s="634"/>
      <c r="DKB6" s="634"/>
      <c r="DKC6" s="634"/>
      <c r="DKD6" s="634"/>
      <c r="DKE6" s="634"/>
      <c r="DKF6" s="634"/>
      <c r="DKG6" s="634"/>
      <c r="DKH6" s="634"/>
      <c r="DKI6" s="634"/>
      <c r="DKJ6" s="634"/>
      <c r="DKK6" s="634"/>
      <c r="DKL6" s="634"/>
      <c r="DKM6" s="634"/>
      <c r="DKN6" s="634"/>
      <c r="DKO6" s="634"/>
      <c r="DKP6" s="634"/>
      <c r="DKQ6" s="634"/>
      <c r="DKR6" s="634"/>
      <c r="DKS6" s="634"/>
      <c r="DKT6" s="634"/>
      <c r="DKU6" s="634"/>
      <c r="DKV6" s="634"/>
      <c r="DKW6" s="634"/>
      <c r="DKX6" s="634"/>
      <c r="DKY6" s="634"/>
      <c r="DKZ6" s="634"/>
      <c r="DLA6" s="634"/>
      <c r="DLB6" s="634"/>
      <c r="DLC6" s="634"/>
      <c r="DLD6" s="634"/>
      <c r="DLE6" s="634"/>
      <c r="DLF6" s="634"/>
      <c r="DLG6" s="634"/>
      <c r="DLH6" s="634"/>
      <c r="DLI6" s="634"/>
      <c r="DLJ6" s="634"/>
      <c r="DLK6" s="634"/>
      <c r="DLL6" s="634"/>
      <c r="DLM6" s="634"/>
      <c r="DLN6" s="634"/>
      <c r="DLO6" s="634"/>
      <c r="DLP6" s="634"/>
      <c r="DLQ6" s="634"/>
      <c r="DLR6" s="634"/>
      <c r="DLS6" s="634"/>
      <c r="DLT6" s="634"/>
      <c r="DLU6" s="634"/>
      <c r="DLV6" s="634"/>
      <c r="DLW6" s="634"/>
      <c r="DLX6" s="634"/>
      <c r="DLY6" s="634"/>
      <c r="DLZ6" s="634"/>
      <c r="DMA6" s="634"/>
      <c r="DMB6" s="634"/>
      <c r="DMC6" s="634"/>
      <c r="DMD6" s="634"/>
      <c r="DME6" s="634"/>
      <c r="DMF6" s="634"/>
      <c r="DMG6" s="634"/>
      <c r="DMH6" s="634"/>
      <c r="DMI6" s="634"/>
      <c r="DMJ6" s="634"/>
      <c r="DMK6" s="634"/>
      <c r="DML6" s="634"/>
      <c r="DMM6" s="634"/>
      <c r="DMN6" s="634"/>
      <c r="DMO6" s="634"/>
      <c r="DMP6" s="634"/>
      <c r="DMQ6" s="634"/>
      <c r="DMR6" s="634"/>
      <c r="DMS6" s="634"/>
      <c r="DMT6" s="634"/>
      <c r="DMU6" s="634"/>
      <c r="DMV6" s="634"/>
      <c r="DMW6" s="634"/>
      <c r="DMX6" s="634"/>
      <c r="DMY6" s="634"/>
      <c r="DMZ6" s="634"/>
      <c r="DNA6" s="634"/>
      <c r="DNB6" s="634"/>
      <c r="DNC6" s="634"/>
      <c r="DND6" s="634"/>
      <c r="DNE6" s="634"/>
      <c r="DNF6" s="634"/>
      <c r="DNG6" s="634"/>
      <c r="DNH6" s="634"/>
      <c r="DNI6" s="634"/>
      <c r="DNJ6" s="634"/>
      <c r="DNK6" s="634"/>
      <c r="DNL6" s="634"/>
      <c r="DNM6" s="634"/>
      <c r="DNN6" s="634"/>
      <c r="DNO6" s="634"/>
      <c r="DNP6" s="634"/>
      <c r="DNQ6" s="634"/>
      <c r="DNR6" s="634"/>
      <c r="DNS6" s="634"/>
      <c r="DNT6" s="634"/>
      <c r="DNU6" s="634"/>
      <c r="DNV6" s="634"/>
      <c r="DNW6" s="634"/>
      <c r="DNX6" s="634"/>
      <c r="DNY6" s="634"/>
      <c r="DNZ6" s="634"/>
      <c r="DOA6" s="634"/>
      <c r="DOB6" s="634"/>
      <c r="DOC6" s="634"/>
      <c r="DOD6" s="634"/>
      <c r="DOE6" s="634"/>
      <c r="DOF6" s="634"/>
      <c r="DOG6" s="634"/>
      <c r="DOH6" s="634"/>
      <c r="DOI6" s="634"/>
      <c r="DOJ6" s="634"/>
      <c r="DOK6" s="634"/>
      <c r="DOL6" s="634"/>
      <c r="DOM6" s="634"/>
      <c r="DON6" s="634"/>
      <c r="DOO6" s="634"/>
      <c r="DOP6" s="634"/>
      <c r="DOQ6" s="634"/>
      <c r="DOR6" s="634"/>
      <c r="DOS6" s="634"/>
      <c r="DOT6" s="634"/>
      <c r="DOU6" s="634"/>
      <c r="DOV6" s="634"/>
      <c r="DOW6" s="634"/>
      <c r="DOX6" s="634"/>
      <c r="DOY6" s="634"/>
      <c r="DOZ6" s="634"/>
      <c r="DPA6" s="634"/>
      <c r="DPB6" s="634"/>
      <c r="DPC6" s="634"/>
      <c r="DPD6" s="634"/>
      <c r="DPE6" s="634"/>
      <c r="DPF6" s="634"/>
      <c r="DPG6" s="634"/>
      <c r="DPH6" s="634"/>
      <c r="DPI6" s="634"/>
      <c r="DPJ6" s="634"/>
      <c r="DPK6" s="634"/>
      <c r="DPL6" s="634"/>
      <c r="DPM6" s="634"/>
      <c r="DPN6" s="634"/>
      <c r="DPO6" s="634"/>
      <c r="DPP6" s="634"/>
      <c r="DPQ6" s="634"/>
      <c r="DPR6" s="634"/>
      <c r="DPS6" s="634"/>
      <c r="DPT6" s="634"/>
      <c r="DPU6" s="634"/>
      <c r="DPV6" s="634"/>
      <c r="DPW6" s="634"/>
      <c r="DPX6" s="634"/>
      <c r="DPY6" s="634"/>
      <c r="DPZ6" s="634"/>
      <c r="DQA6" s="634"/>
      <c r="DQB6" s="634"/>
      <c r="DQC6" s="634"/>
      <c r="DQD6" s="634"/>
      <c r="DQE6" s="634"/>
      <c r="DQF6" s="634"/>
      <c r="DQG6" s="634"/>
      <c r="DQH6" s="634"/>
      <c r="DQI6" s="634"/>
      <c r="DQJ6" s="634"/>
      <c r="DQK6" s="634"/>
      <c r="DQL6" s="634"/>
      <c r="DQM6" s="634"/>
      <c r="DQN6" s="634"/>
      <c r="DQO6" s="634"/>
      <c r="DQP6" s="634"/>
      <c r="DQQ6" s="634"/>
      <c r="DQR6" s="634"/>
      <c r="DQS6" s="634"/>
      <c r="DQT6" s="634"/>
      <c r="DQU6" s="634"/>
      <c r="DQV6" s="634"/>
      <c r="DQW6" s="634"/>
      <c r="DQX6" s="634"/>
      <c r="DQY6" s="634"/>
      <c r="DQZ6" s="634"/>
      <c r="DRA6" s="634"/>
      <c r="DRB6" s="634"/>
      <c r="DRC6" s="634"/>
      <c r="DRD6" s="634"/>
      <c r="DRE6" s="634"/>
      <c r="DRF6" s="634"/>
      <c r="DRG6" s="634"/>
      <c r="DRH6" s="634"/>
      <c r="DRI6" s="634"/>
      <c r="DRJ6" s="634"/>
      <c r="DRK6" s="634"/>
      <c r="DRL6" s="634"/>
      <c r="DRM6" s="634"/>
      <c r="DRN6" s="634"/>
      <c r="DRO6" s="634"/>
      <c r="DRP6" s="634"/>
      <c r="DRQ6" s="634"/>
      <c r="DRR6" s="634"/>
      <c r="DRS6" s="634"/>
      <c r="DRT6" s="634"/>
      <c r="DRU6" s="634"/>
      <c r="DRV6" s="634"/>
      <c r="DRW6" s="634"/>
      <c r="DRX6" s="634"/>
      <c r="DRY6" s="634"/>
      <c r="DRZ6" s="634"/>
      <c r="DSA6" s="634"/>
      <c r="DSB6" s="634"/>
      <c r="DSC6" s="634"/>
      <c r="DSD6" s="634"/>
      <c r="DSE6" s="634"/>
      <c r="DSF6" s="634"/>
      <c r="DSG6" s="634"/>
      <c r="DSH6" s="634"/>
      <c r="DSI6" s="634"/>
      <c r="DSJ6" s="634"/>
      <c r="DSK6" s="634"/>
      <c r="DSL6" s="634"/>
      <c r="DSM6" s="634"/>
      <c r="DSN6" s="634"/>
      <c r="DSO6" s="634"/>
      <c r="DSP6" s="634"/>
      <c r="DSQ6" s="634"/>
      <c r="DSR6" s="634"/>
      <c r="DSS6" s="634"/>
      <c r="DST6" s="634"/>
      <c r="DSU6" s="634"/>
      <c r="DSV6" s="634"/>
      <c r="DSW6" s="634"/>
      <c r="DSX6" s="634"/>
      <c r="DSY6" s="634"/>
      <c r="DSZ6" s="634"/>
      <c r="DTA6" s="634"/>
      <c r="DTB6" s="634"/>
      <c r="DTC6" s="634"/>
      <c r="DTD6" s="634"/>
      <c r="DTE6" s="634"/>
      <c r="DTF6" s="634"/>
      <c r="DTG6" s="634"/>
      <c r="DTH6" s="634"/>
      <c r="DTI6" s="634"/>
      <c r="DTJ6" s="634"/>
      <c r="DTK6" s="634"/>
      <c r="DTL6" s="634"/>
      <c r="DTM6" s="634"/>
      <c r="DTN6" s="634"/>
      <c r="DTO6" s="634"/>
      <c r="DTP6" s="634"/>
      <c r="DTQ6" s="634"/>
      <c r="DTR6" s="634"/>
      <c r="DTS6" s="634"/>
      <c r="DTT6" s="634"/>
      <c r="DTU6" s="634"/>
      <c r="DTV6" s="634"/>
      <c r="DTW6" s="634"/>
      <c r="DTX6" s="634"/>
      <c r="DTY6" s="634"/>
      <c r="DTZ6" s="634"/>
      <c r="DUA6" s="634"/>
      <c r="DUB6" s="634"/>
      <c r="DUC6" s="634"/>
      <c r="DUD6" s="634"/>
      <c r="DUE6" s="634"/>
      <c r="DUF6" s="634"/>
      <c r="DUG6" s="634"/>
      <c r="DUH6" s="634"/>
      <c r="DUI6" s="634"/>
      <c r="DUJ6" s="634"/>
      <c r="DUK6" s="634"/>
      <c r="DUL6" s="634"/>
      <c r="DUM6" s="634"/>
      <c r="DUN6" s="634"/>
      <c r="DUO6" s="634"/>
      <c r="DUP6" s="634"/>
      <c r="DUQ6" s="634"/>
      <c r="DUR6" s="634"/>
      <c r="DUS6" s="634"/>
      <c r="DUT6" s="634"/>
      <c r="DUU6" s="634"/>
      <c r="DUV6" s="634"/>
      <c r="DUW6" s="634"/>
      <c r="DUX6" s="634"/>
      <c r="DUY6" s="634"/>
      <c r="DUZ6" s="634"/>
      <c r="DVA6" s="634"/>
      <c r="DVB6" s="634"/>
      <c r="DVC6" s="634"/>
      <c r="DVD6" s="634"/>
      <c r="DVE6" s="634"/>
      <c r="DVF6" s="634"/>
      <c r="DVG6" s="634"/>
      <c r="DVH6" s="634"/>
      <c r="DVI6" s="634"/>
      <c r="DVJ6" s="634"/>
      <c r="DVK6" s="634"/>
      <c r="DVL6" s="634"/>
      <c r="DVM6" s="634"/>
      <c r="DVN6" s="634"/>
      <c r="DVO6" s="634"/>
      <c r="DVP6" s="634"/>
      <c r="DVQ6" s="634"/>
      <c r="DVR6" s="634"/>
      <c r="DVS6" s="634"/>
      <c r="DVT6" s="634"/>
      <c r="DVU6" s="634"/>
      <c r="DVV6" s="634"/>
      <c r="DVW6" s="634"/>
      <c r="DVX6" s="634"/>
      <c r="DVY6" s="634"/>
      <c r="DVZ6" s="634"/>
      <c r="DWA6" s="634"/>
      <c r="DWB6" s="634"/>
      <c r="DWC6" s="634"/>
      <c r="DWD6" s="634"/>
      <c r="DWE6" s="634"/>
      <c r="DWF6" s="634"/>
      <c r="DWG6" s="634"/>
      <c r="DWH6" s="634"/>
      <c r="DWI6" s="634"/>
      <c r="DWJ6" s="634"/>
      <c r="DWK6" s="634"/>
      <c r="DWL6" s="634"/>
      <c r="DWM6" s="634"/>
      <c r="DWN6" s="634"/>
      <c r="DWO6" s="634"/>
      <c r="DWP6" s="634"/>
      <c r="DWQ6" s="634"/>
      <c r="DWR6" s="634"/>
      <c r="DWS6" s="634"/>
      <c r="DWT6" s="634"/>
      <c r="DWU6" s="634"/>
      <c r="DWV6" s="634"/>
      <c r="DWW6" s="634"/>
      <c r="DWX6" s="634"/>
      <c r="DWY6" s="634"/>
      <c r="DWZ6" s="634"/>
      <c r="DXA6" s="634"/>
      <c r="DXB6" s="634"/>
      <c r="DXC6" s="634"/>
      <c r="DXD6" s="634"/>
      <c r="DXE6" s="634"/>
      <c r="DXF6" s="634"/>
      <c r="DXG6" s="634"/>
      <c r="DXH6" s="634"/>
      <c r="DXI6" s="634"/>
      <c r="DXJ6" s="634"/>
      <c r="DXK6" s="634"/>
      <c r="DXL6" s="634"/>
      <c r="DXM6" s="634"/>
      <c r="DXN6" s="634"/>
      <c r="DXO6" s="634"/>
      <c r="DXP6" s="634"/>
      <c r="DXQ6" s="634"/>
      <c r="DXR6" s="634"/>
      <c r="DXS6" s="634"/>
      <c r="DXT6" s="634"/>
      <c r="DXU6" s="634"/>
      <c r="DXV6" s="634"/>
      <c r="DXW6" s="634"/>
      <c r="DXX6" s="634"/>
      <c r="DXY6" s="634"/>
      <c r="DXZ6" s="634"/>
      <c r="DYA6" s="634"/>
      <c r="DYB6" s="634"/>
      <c r="DYC6" s="634"/>
      <c r="DYD6" s="634"/>
      <c r="DYE6" s="634"/>
      <c r="DYF6" s="634"/>
      <c r="DYG6" s="634"/>
      <c r="DYH6" s="634"/>
      <c r="DYI6" s="634"/>
      <c r="DYJ6" s="634"/>
      <c r="DYK6" s="634"/>
      <c r="DYL6" s="634"/>
      <c r="DYM6" s="634"/>
      <c r="DYN6" s="634"/>
      <c r="DYO6" s="634"/>
      <c r="DYP6" s="634"/>
      <c r="DYQ6" s="634"/>
      <c r="DYR6" s="634"/>
      <c r="DYS6" s="634"/>
      <c r="DYT6" s="634"/>
      <c r="DYU6" s="634"/>
      <c r="DYV6" s="634"/>
      <c r="DYW6" s="634"/>
      <c r="DYX6" s="634"/>
      <c r="DYY6" s="634"/>
      <c r="DYZ6" s="634"/>
      <c r="DZA6" s="634"/>
      <c r="DZB6" s="634"/>
      <c r="DZC6" s="634"/>
      <c r="DZD6" s="634"/>
      <c r="DZE6" s="634"/>
      <c r="DZF6" s="634"/>
      <c r="DZG6" s="634"/>
      <c r="DZH6" s="634"/>
      <c r="DZI6" s="634"/>
      <c r="DZJ6" s="634"/>
      <c r="DZK6" s="634"/>
      <c r="DZL6" s="634"/>
      <c r="DZM6" s="634"/>
      <c r="DZN6" s="634"/>
      <c r="DZO6" s="634"/>
      <c r="DZP6" s="634"/>
      <c r="DZQ6" s="634"/>
      <c r="DZR6" s="634"/>
      <c r="DZS6" s="634"/>
      <c r="DZT6" s="634"/>
      <c r="DZU6" s="634"/>
      <c r="DZV6" s="634"/>
      <c r="DZW6" s="634"/>
      <c r="DZX6" s="634"/>
      <c r="DZY6" s="634"/>
      <c r="DZZ6" s="634"/>
      <c r="EAA6" s="634"/>
      <c r="EAB6" s="634"/>
      <c r="EAC6" s="634"/>
      <c r="EAD6" s="634"/>
      <c r="EAE6" s="634"/>
      <c r="EAF6" s="634"/>
      <c r="EAG6" s="634"/>
      <c r="EAH6" s="634"/>
      <c r="EAI6" s="634"/>
      <c r="EAJ6" s="634"/>
      <c r="EAK6" s="634"/>
      <c r="EAL6" s="634"/>
      <c r="EAM6" s="634"/>
      <c r="EAN6" s="634"/>
      <c r="EAO6" s="634"/>
      <c r="EAP6" s="634"/>
      <c r="EAQ6" s="634"/>
      <c r="EAR6" s="634"/>
      <c r="EAS6" s="634"/>
      <c r="EAT6" s="634"/>
      <c r="EAU6" s="634"/>
      <c r="EAV6" s="634"/>
      <c r="EAW6" s="634"/>
      <c r="EAX6" s="634"/>
      <c r="EAY6" s="634"/>
      <c r="EAZ6" s="634"/>
      <c r="EBA6" s="634"/>
      <c r="EBB6" s="634"/>
      <c r="EBC6" s="634"/>
      <c r="EBD6" s="634"/>
      <c r="EBE6" s="634"/>
      <c r="EBF6" s="634"/>
      <c r="EBG6" s="634"/>
      <c r="EBH6" s="634"/>
      <c r="EBI6" s="634"/>
      <c r="EBJ6" s="634"/>
      <c r="EBK6" s="634"/>
      <c r="EBL6" s="634"/>
      <c r="EBM6" s="634"/>
      <c r="EBN6" s="634"/>
      <c r="EBO6" s="634"/>
      <c r="EBP6" s="634"/>
      <c r="EBQ6" s="634"/>
      <c r="EBR6" s="634"/>
      <c r="EBS6" s="634"/>
      <c r="EBT6" s="634"/>
      <c r="EBU6" s="634"/>
      <c r="EBV6" s="634"/>
      <c r="EBW6" s="634"/>
      <c r="EBX6" s="634"/>
      <c r="EBY6" s="634"/>
      <c r="EBZ6" s="634"/>
      <c r="ECA6" s="634"/>
      <c r="ECB6" s="634"/>
      <c r="ECC6" s="634"/>
      <c r="ECD6" s="634"/>
      <c r="ECE6" s="634"/>
      <c r="ECF6" s="634"/>
      <c r="ECG6" s="634"/>
      <c r="ECH6" s="634"/>
      <c r="ECI6" s="634"/>
      <c r="ECJ6" s="634"/>
      <c r="ECK6" s="634"/>
      <c r="ECL6" s="634"/>
      <c r="ECM6" s="634"/>
      <c r="ECN6" s="634"/>
      <c r="ECO6" s="634"/>
      <c r="ECP6" s="634"/>
      <c r="ECQ6" s="634"/>
      <c r="ECR6" s="634"/>
      <c r="ECS6" s="634"/>
      <c r="ECT6" s="634"/>
      <c r="ECU6" s="634"/>
      <c r="ECV6" s="634"/>
      <c r="ECW6" s="634"/>
      <c r="ECX6" s="634"/>
      <c r="ECY6" s="634"/>
      <c r="ECZ6" s="634"/>
      <c r="EDA6" s="634"/>
      <c r="EDB6" s="634"/>
      <c r="EDC6" s="634"/>
      <c r="EDD6" s="634"/>
      <c r="EDE6" s="634"/>
      <c r="EDF6" s="634"/>
      <c r="EDG6" s="634"/>
      <c r="EDH6" s="634"/>
      <c r="EDI6" s="634"/>
      <c r="EDJ6" s="634"/>
      <c r="EDK6" s="634"/>
      <c r="EDL6" s="634"/>
      <c r="EDM6" s="634"/>
      <c r="EDN6" s="634"/>
      <c r="EDO6" s="634"/>
      <c r="EDP6" s="634"/>
      <c r="EDQ6" s="634"/>
      <c r="EDR6" s="634"/>
      <c r="EDS6" s="634"/>
      <c r="EDT6" s="634"/>
      <c r="EDU6" s="634"/>
      <c r="EDV6" s="634"/>
      <c r="EDW6" s="634"/>
      <c r="EDX6" s="634"/>
      <c r="EDY6" s="634"/>
      <c r="EDZ6" s="634"/>
      <c r="EEA6" s="634"/>
      <c r="EEB6" s="634"/>
      <c r="EEC6" s="634"/>
      <c r="EED6" s="634"/>
      <c r="EEE6" s="634"/>
      <c r="EEF6" s="634"/>
      <c r="EEG6" s="634"/>
      <c r="EEH6" s="634"/>
      <c r="EEI6" s="634"/>
      <c r="EEJ6" s="634"/>
      <c r="EEK6" s="634"/>
      <c r="EEL6" s="634"/>
      <c r="EEM6" s="634"/>
      <c r="EEN6" s="634"/>
      <c r="EEO6" s="634"/>
      <c r="EEP6" s="634"/>
      <c r="EEQ6" s="634"/>
      <c r="EER6" s="634"/>
      <c r="EES6" s="634"/>
      <c r="EET6" s="634"/>
      <c r="EEU6" s="634"/>
      <c r="EEV6" s="634"/>
      <c r="EEW6" s="634"/>
      <c r="EEX6" s="634"/>
      <c r="EEY6" s="634"/>
      <c r="EEZ6" s="634"/>
      <c r="EFA6" s="634"/>
      <c r="EFB6" s="634"/>
      <c r="EFC6" s="634"/>
      <c r="EFD6" s="634"/>
      <c r="EFE6" s="634"/>
      <c r="EFF6" s="634"/>
      <c r="EFG6" s="634"/>
      <c r="EFH6" s="634"/>
      <c r="EFI6" s="634"/>
      <c r="EFJ6" s="634"/>
      <c r="EFK6" s="634"/>
      <c r="EFL6" s="634"/>
      <c r="EFM6" s="634"/>
      <c r="EFN6" s="634"/>
      <c r="EFO6" s="634"/>
      <c r="EFP6" s="634"/>
      <c r="EFQ6" s="634"/>
      <c r="EFR6" s="634"/>
      <c r="EFS6" s="634"/>
      <c r="EFT6" s="634"/>
      <c r="EFU6" s="634"/>
      <c r="EFV6" s="634"/>
      <c r="EFW6" s="634"/>
      <c r="EFX6" s="634"/>
      <c r="EFY6" s="634"/>
      <c r="EFZ6" s="634"/>
      <c r="EGA6" s="634"/>
      <c r="EGB6" s="634"/>
      <c r="EGC6" s="634"/>
      <c r="EGD6" s="634"/>
      <c r="EGE6" s="634"/>
      <c r="EGF6" s="634"/>
      <c r="EGG6" s="634"/>
      <c r="EGH6" s="634"/>
      <c r="EGI6" s="634"/>
      <c r="EGJ6" s="634"/>
      <c r="EGK6" s="634"/>
      <c r="EGL6" s="634"/>
      <c r="EGM6" s="634"/>
      <c r="EGN6" s="634"/>
      <c r="EGO6" s="634"/>
      <c r="EGP6" s="634"/>
      <c r="EGQ6" s="634"/>
      <c r="EGR6" s="634"/>
      <c r="EGS6" s="634"/>
      <c r="EGT6" s="634"/>
      <c r="EGU6" s="634"/>
      <c r="EGV6" s="634"/>
      <c r="EGW6" s="634"/>
      <c r="EGX6" s="634"/>
      <c r="EGY6" s="634"/>
      <c r="EGZ6" s="634"/>
      <c r="EHA6" s="634"/>
      <c r="EHB6" s="634"/>
      <c r="EHC6" s="634"/>
      <c r="EHD6" s="634"/>
      <c r="EHE6" s="634"/>
      <c r="EHF6" s="634"/>
      <c r="EHG6" s="634"/>
      <c r="EHH6" s="634"/>
      <c r="EHI6" s="634"/>
      <c r="EHJ6" s="634"/>
      <c r="EHK6" s="634"/>
      <c r="EHL6" s="634"/>
      <c r="EHM6" s="634"/>
      <c r="EHN6" s="634"/>
      <c r="EHO6" s="634"/>
      <c r="EHP6" s="634"/>
      <c r="EHQ6" s="634"/>
      <c r="EHR6" s="634"/>
      <c r="EHS6" s="634"/>
      <c r="EHT6" s="634"/>
      <c r="EHU6" s="634"/>
      <c r="EHV6" s="634"/>
      <c r="EHW6" s="634"/>
      <c r="EHX6" s="634"/>
      <c r="EHY6" s="634"/>
      <c r="EHZ6" s="634"/>
      <c r="EIA6" s="634"/>
      <c r="EIB6" s="634"/>
      <c r="EIC6" s="634"/>
      <c r="EID6" s="634"/>
      <c r="EIE6" s="634"/>
      <c r="EIF6" s="634"/>
      <c r="EIG6" s="634"/>
      <c r="EIH6" s="634"/>
      <c r="EII6" s="634"/>
      <c r="EIJ6" s="634"/>
      <c r="EIK6" s="634"/>
      <c r="EIL6" s="634"/>
      <c r="EIM6" s="634"/>
      <c r="EIN6" s="634"/>
      <c r="EIO6" s="634"/>
      <c r="EIP6" s="634"/>
      <c r="EIQ6" s="634"/>
      <c r="EIR6" s="634"/>
      <c r="EIS6" s="634"/>
      <c r="EIT6" s="634"/>
      <c r="EIU6" s="634"/>
      <c r="EIV6" s="634"/>
      <c r="EIW6" s="634"/>
      <c r="EIX6" s="634"/>
      <c r="EIY6" s="634"/>
      <c r="EIZ6" s="634"/>
      <c r="EJA6" s="634"/>
      <c r="EJB6" s="634"/>
      <c r="EJC6" s="634"/>
      <c r="EJD6" s="634"/>
      <c r="EJE6" s="634"/>
      <c r="EJF6" s="634"/>
      <c r="EJG6" s="634"/>
      <c r="EJH6" s="634"/>
      <c r="EJI6" s="634"/>
      <c r="EJJ6" s="634"/>
      <c r="EJK6" s="634"/>
      <c r="EJL6" s="634"/>
      <c r="EJM6" s="634"/>
      <c r="EJN6" s="634"/>
      <c r="EJO6" s="634"/>
      <c r="EJP6" s="634"/>
      <c r="EJQ6" s="634"/>
      <c r="EJR6" s="634"/>
      <c r="EJS6" s="634"/>
      <c r="EJT6" s="634"/>
      <c r="EJU6" s="634"/>
      <c r="EJV6" s="634"/>
      <c r="EJW6" s="634"/>
      <c r="EJX6" s="634"/>
      <c r="EJY6" s="634"/>
      <c r="EJZ6" s="634"/>
      <c r="EKA6" s="634"/>
      <c r="EKB6" s="634"/>
      <c r="EKC6" s="634"/>
      <c r="EKD6" s="634"/>
      <c r="EKE6" s="634"/>
      <c r="EKF6" s="634"/>
      <c r="EKG6" s="634"/>
      <c r="EKH6" s="634"/>
      <c r="EKI6" s="634"/>
      <c r="EKJ6" s="634"/>
      <c r="EKK6" s="634"/>
      <c r="EKL6" s="634"/>
      <c r="EKM6" s="634"/>
      <c r="EKN6" s="634"/>
      <c r="EKO6" s="634"/>
      <c r="EKP6" s="634"/>
      <c r="EKQ6" s="634"/>
      <c r="EKR6" s="634"/>
      <c r="EKS6" s="634"/>
      <c r="EKT6" s="634"/>
      <c r="EKU6" s="634"/>
      <c r="EKV6" s="634"/>
      <c r="EKW6" s="634"/>
      <c r="EKX6" s="634"/>
      <c r="EKY6" s="634"/>
      <c r="EKZ6" s="634"/>
      <c r="ELA6" s="634"/>
      <c r="ELB6" s="634"/>
      <c r="ELC6" s="634"/>
      <c r="ELD6" s="634"/>
      <c r="ELE6" s="634"/>
      <c r="ELF6" s="634"/>
      <c r="ELG6" s="634"/>
      <c r="ELH6" s="634"/>
      <c r="ELI6" s="634"/>
      <c r="ELJ6" s="634"/>
      <c r="ELK6" s="634"/>
      <c r="ELL6" s="634"/>
      <c r="ELM6" s="634"/>
      <c r="ELN6" s="634"/>
      <c r="ELO6" s="634"/>
      <c r="ELP6" s="634"/>
      <c r="ELQ6" s="634"/>
      <c r="ELR6" s="634"/>
      <c r="ELS6" s="634"/>
      <c r="ELT6" s="634"/>
      <c r="ELU6" s="634"/>
      <c r="ELV6" s="634"/>
      <c r="ELW6" s="634"/>
      <c r="ELX6" s="634"/>
      <c r="ELY6" s="634"/>
      <c r="ELZ6" s="634"/>
      <c r="EMA6" s="634"/>
      <c r="EMB6" s="634"/>
      <c r="EMC6" s="634"/>
      <c r="EMD6" s="634"/>
      <c r="EME6" s="634"/>
      <c r="EMF6" s="634"/>
      <c r="EMG6" s="634"/>
      <c r="EMH6" s="634"/>
      <c r="EMI6" s="634"/>
      <c r="EMJ6" s="634"/>
      <c r="EMK6" s="634"/>
      <c r="EML6" s="634"/>
      <c r="EMM6" s="634"/>
      <c r="EMN6" s="634"/>
      <c r="EMO6" s="634"/>
      <c r="EMP6" s="634"/>
      <c r="EMQ6" s="634"/>
      <c r="EMR6" s="634"/>
      <c r="EMS6" s="634"/>
      <c r="EMT6" s="634"/>
      <c r="EMU6" s="634"/>
      <c r="EMV6" s="634"/>
      <c r="EMW6" s="634"/>
      <c r="EMX6" s="634"/>
      <c r="EMY6" s="634"/>
      <c r="EMZ6" s="634"/>
      <c r="ENA6" s="634"/>
      <c r="ENB6" s="634"/>
      <c r="ENC6" s="634"/>
      <c r="END6" s="634"/>
      <c r="ENE6" s="634"/>
      <c r="ENF6" s="634"/>
      <c r="ENG6" s="634"/>
      <c r="ENH6" s="634"/>
      <c r="ENI6" s="634"/>
      <c r="ENJ6" s="634"/>
      <c r="ENK6" s="634"/>
      <c r="ENL6" s="634"/>
      <c r="ENM6" s="634"/>
      <c r="ENN6" s="634"/>
      <c r="ENO6" s="634"/>
      <c r="ENP6" s="634"/>
      <c r="ENQ6" s="634"/>
      <c r="ENR6" s="634"/>
      <c r="ENS6" s="634"/>
      <c r="ENT6" s="634"/>
      <c r="ENU6" s="634"/>
      <c r="ENV6" s="634"/>
      <c r="ENW6" s="634"/>
      <c r="ENX6" s="634"/>
      <c r="ENY6" s="634"/>
      <c r="ENZ6" s="634"/>
      <c r="EOA6" s="634"/>
      <c r="EOB6" s="634"/>
      <c r="EOC6" s="634"/>
      <c r="EOD6" s="634"/>
      <c r="EOE6" s="634"/>
      <c r="EOF6" s="634"/>
      <c r="EOG6" s="634"/>
      <c r="EOH6" s="634"/>
      <c r="EOI6" s="634"/>
      <c r="EOJ6" s="634"/>
      <c r="EOK6" s="634"/>
      <c r="EOL6" s="634"/>
      <c r="EOM6" s="634"/>
      <c r="EON6" s="634"/>
      <c r="EOO6" s="634"/>
      <c r="EOP6" s="634"/>
      <c r="EOQ6" s="634"/>
      <c r="EOR6" s="634"/>
      <c r="EOS6" s="634"/>
      <c r="EOT6" s="634"/>
      <c r="EOU6" s="634"/>
      <c r="EOV6" s="634"/>
      <c r="EOW6" s="634"/>
      <c r="EOX6" s="634"/>
      <c r="EOY6" s="634"/>
      <c r="EOZ6" s="634"/>
      <c r="EPA6" s="634"/>
      <c r="EPB6" s="634"/>
      <c r="EPC6" s="634"/>
      <c r="EPD6" s="634"/>
      <c r="EPE6" s="634"/>
      <c r="EPF6" s="634"/>
      <c r="EPG6" s="634"/>
      <c r="EPH6" s="634"/>
      <c r="EPI6" s="634"/>
      <c r="EPJ6" s="634"/>
      <c r="EPK6" s="634"/>
      <c r="EPL6" s="634"/>
      <c r="EPM6" s="634"/>
      <c r="EPN6" s="634"/>
      <c r="EPO6" s="634"/>
      <c r="EPP6" s="634"/>
      <c r="EPQ6" s="634"/>
      <c r="EPR6" s="634"/>
      <c r="EPS6" s="634"/>
      <c r="EPT6" s="634"/>
      <c r="EPU6" s="634"/>
      <c r="EPV6" s="634"/>
      <c r="EPW6" s="634"/>
      <c r="EPX6" s="634"/>
      <c r="EPY6" s="634"/>
      <c r="EPZ6" s="634"/>
      <c r="EQA6" s="634"/>
      <c r="EQB6" s="634"/>
      <c r="EQC6" s="634"/>
      <c r="EQD6" s="634"/>
      <c r="EQE6" s="634"/>
      <c r="EQF6" s="634"/>
      <c r="EQG6" s="634"/>
      <c r="EQH6" s="634"/>
      <c r="EQI6" s="634"/>
      <c r="EQJ6" s="634"/>
      <c r="EQK6" s="634"/>
      <c r="EQL6" s="634"/>
      <c r="EQM6" s="634"/>
      <c r="EQN6" s="634"/>
      <c r="EQO6" s="634"/>
      <c r="EQP6" s="634"/>
      <c r="EQQ6" s="634"/>
      <c r="EQR6" s="634"/>
      <c r="EQS6" s="634"/>
      <c r="EQT6" s="634"/>
      <c r="EQU6" s="634"/>
      <c r="EQV6" s="634"/>
      <c r="EQW6" s="634"/>
      <c r="EQX6" s="634"/>
      <c r="EQY6" s="634"/>
      <c r="EQZ6" s="634"/>
      <c r="ERA6" s="634"/>
      <c r="ERB6" s="634"/>
      <c r="ERC6" s="634"/>
      <c r="ERD6" s="634"/>
      <c r="ERE6" s="634"/>
      <c r="ERF6" s="634"/>
      <c r="ERG6" s="634"/>
      <c r="ERH6" s="634"/>
      <c r="ERI6" s="634"/>
      <c r="ERJ6" s="634"/>
      <c r="ERK6" s="634"/>
      <c r="ERL6" s="634"/>
      <c r="ERM6" s="634"/>
      <c r="ERN6" s="634"/>
      <c r="ERO6" s="634"/>
      <c r="ERP6" s="634"/>
      <c r="ERQ6" s="634"/>
      <c r="ERR6" s="634"/>
      <c r="ERS6" s="634"/>
      <c r="ERT6" s="634"/>
      <c r="ERU6" s="634"/>
      <c r="ERV6" s="634"/>
      <c r="ERW6" s="634"/>
      <c r="ERX6" s="634"/>
      <c r="ERY6" s="634"/>
      <c r="ERZ6" s="634"/>
      <c r="ESA6" s="634"/>
      <c r="ESB6" s="634"/>
      <c r="ESC6" s="634"/>
      <c r="ESD6" s="634"/>
      <c r="ESE6" s="634"/>
      <c r="ESF6" s="634"/>
      <c r="ESG6" s="634"/>
      <c r="ESH6" s="634"/>
      <c r="ESI6" s="634"/>
      <c r="ESJ6" s="634"/>
      <c r="ESK6" s="634"/>
      <c r="ESL6" s="634"/>
      <c r="ESM6" s="634"/>
      <c r="ESN6" s="634"/>
      <c r="ESO6" s="634"/>
      <c r="ESP6" s="634"/>
      <c r="ESQ6" s="634"/>
      <c r="ESR6" s="634"/>
      <c r="ESS6" s="634"/>
      <c r="EST6" s="634"/>
      <c r="ESU6" s="634"/>
      <c r="ESV6" s="634"/>
      <c r="ESW6" s="634"/>
      <c r="ESX6" s="634"/>
      <c r="ESY6" s="634"/>
      <c r="ESZ6" s="634"/>
      <c r="ETA6" s="634"/>
      <c r="ETB6" s="634"/>
      <c r="ETC6" s="634"/>
      <c r="ETD6" s="634"/>
      <c r="ETE6" s="634"/>
      <c r="ETF6" s="634"/>
      <c r="ETG6" s="634"/>
      <c r="ETH6" s="634"/>
      <c r="ETI6" s="634"/>
      <c r="ETJ6" s="634"/>
      <c r="ETK6" s="634"/>
      <c r="ETL6" s="634"/>
      <c r="ETM6" s="634"/>
      <c r="ETN6" s="634"/>
      <c r="ETO6" s="634"/>
      <c r="ETP6" s="634"/>
      <c r="ETQ6" s="634"/>
      <c r="ETR6" s="634"/>
      <c r="ETS6" s="634"/>
      <c r="ETT6" s="634"/>
      <c r="ETU6" s="634"/>
      <c r="ETV6" s="634"/>
      <c r="ETW6" s="634"/>
      <c r="ETX6" s="634"/>
      <c r="ETY6" s="634"/>
      <c r="ETZ6" s="634"/>
      <c r="EUA6" s="634"/>
      <c r="EUB6" s="634"/>
      <c r="EUC6" s="634"/>
      <c r="EUD6" s="634"/>
      <c r="EUE6" s="634"/>
      <c r="EUF6" s="634"/>
      <c r="EUG6" s="634"/>
      <c r="EUH6" s="634"/>
      <c r="EUI6" s="634"/>
      <c r="EUJ6" s="634"/>
      <c r="EUK6" s="634"/>
      <c r="EUL6" s="634"/>
      <c r="EUM6" s="634"/>
      <c r="EUN6" s="634"/>
      <c r="EUO6" s="634"/>
      <c r="EUP6" s="634"/>
      <c r="EUQ6" s="634"/>
      <c r="EUR6" s="634"/>
      <c r="EUS6" s="634"/>
      <c r="EUT6" s="634"/>
      <c r="EUU6" s="634"/>
      <c r="EUV6" s="634"/>
      <c r="EUW6" s="634"/>
      <c r="EUX6" s="634"/>
      <c r="EUY6" s="634"/>
      <c r="EUZ6" s="634"/>
      <c r="EVA6" s="634"/>
      <c r="EVB6" s="634"/>
      <c r="EVC6" s="634"/>
      <c r="EVD6" s="634"/>
      <c r="EVE6" s="634"/>
      <c r="EVF6" s="634"/>
      <c r="EVG6" s="634"/>
      <c r="EVH6" s="634"/>
      <c r="EVI6" s="634"/>
      <c r="EVJ6" s="634"/>
      <c r="EVK6" s="634"/>
      <c r="EVL6" s="634"/>
      <c r="EVM6" s="634"/>
      <c r="EVN6" s="634"/>
      <c r="EVO6" s="634"/>
      <c r="EVP6" s="634"/>
      <c r="EVQ6" s="634"/>
      <c r="EVR6" s="634"/>
      <c r="EVS6" s="634"/>
      <c r="EVT6" s="634"/>
      <c r="EVU6" s="634"/>
      <c r="EVV6" s="634"/>
      <c r="EVW6" s="634"/>
      <c r="EVX6" s="634"/>
      <c r="EVY6" s="634"/>
      <c r="EVZ6" s="634"/>
      <c r="EWA6" s="634"/>
      <c r="EWB6" s="634"/>
      <c r="EWC6" s="634"/>
      <c r="EWD6" s="634"/>
      <c r="EWE6" s="634"/>
      <c r="EWF6" s="634"/>
      <c r="EWG6" s="634"/>
      <c r="EWH6" s="634"/>
      <c r="EWI6" s="634"/>
      <c r="EWJ6" s="634"/>
      <c r="EWK6" s="634"/>
      <c r="EWL6" s="634"/>
      <c r="EWM6" s="634"/>
      <c r="EWN6" s="634"/>
      <c r="EWO6" s="634"/>
      <c r="EWP6" s="634"/>
      <c r="EWQ6" s="634"/>
      <c r="EWR6" s="634"/>
      <c r="EWS6" s="634"/>
      <c r="EWT6" s="634"/>
      <c r="EWU6" s="634"/>
      <c r="EWV6" s="634"/>
      <c r="EWW6" s="634"/>
      <c r="EWX6" s="634"/>
      <c r="EWY6" s="634"/>
      <c r="EWZ6" s="634"/>
      <c r="EXA6" s="634"/>
      <c r="EXB6" s="634"/>
      <c r="EXC6" s="634"/>
      <c r="EXD6" s="634"/>
      <c r="EXE6" s="634"/>
      <c r="EXF6" s="634"/>
      <c r="EXG6" s="634"/>
      <c r="EXH6" s="634"/>
      <c r="EXI6" s="634"/>
      <c r="EXJ6" s="634"/>
      <c r="EXK6" s="634"/>
      <c r="EXL6" s="634"/>
      <c r="EXM6" s="634"/>
      <c r="EXN6" s="634"/>
      <c r="EXO6" s="634"/>
      <c r="EXP6" s="634"/>
      <c r="EXQ6" s="634"/>
      <c r="EXR6" s="634"/>
      <c r="EXS6" s="634"/>
      <c r="EXT6" s="634"/>
      <c r="EXU6" s="634"/>
      <c r="EXV6" s="634"/>
      <c r="EXW6" s="634"/>
      <c r="EXX6" s="634"/>
      <c r="EXY6" s="634"/>
      <c r="EXZ6" s="634"/>
      <c r="EYA6" s="634"/>
      <c r="EYB6" s="634"/>
      <c r="EYC6" s="634"/>
      <c r="EYD6" s="634"/>
      <c r="EYE6" s="634"/>
      <c r="EYF6" s="634"/>
      <c r="EYG6" s="634"/>
      <c r="EYH6" s="634"/>
      <c r="EYI6" s="634"/>
      <c r="EYJ6" s="634"/>
      <c r="EYK6" s="634"/>
      <c r="EYL6" s="634"/>
      <c r="EYM6" s="634"/>
      <c r="EYN6" s="634"/>
      <c r="EYO6" s="634"/>
      <c r="EYP6" s="634"/>
      <c r="EYQ6" s="634"/>
      <c r="EYR6" s="634"/>
      <c r="EYS6" s="634"/>
      <c r="EYT6" s="634"/>
      <c r="EYU6" s="634"/>
      <c r="EYV6" s="634"/>
      <c r="EYW6" s="634"/>
      <c r="EYX6" s="634"/>
      <c r="EYY6" s="634"/>
      <c r="EYZ6" s="634"/>
      <c r="EZA6" s="634"/>
      <c r="EZB6" s="634"/>
      <c r="EZC6" s="634"/>
      <c r="EZD6" s="634"/>
      <c r="EZE6" s="634"/>
      <c r="EZF6" s="634"/>
      <c r="EZG6" s="634"/>
      <c r="EZH6" s="634"/>
      <c r="EZI6" s="634"/>
      <c r="EZJ6" s="634"/>
      <c r="EZK6" s="634"/>
      <c r="EZL6" s="634"/>
      <c r="EZM6" s="634"/>
      <c r="EZN6" s="634"/>
      <c r="EZO6" s="634"/>
      <c r="EZP6" s="634"/>
      <c r="EZQ6" s="634"/>
      <c r="EZR6" s="634"/>
      <c r="EZS6" s="634"/>
      <c r="EZT6" s="634"/>
      <c r="EZU6" s="634"/>
      <c r="EZV6" s="634"/>
      <c r="EZW6" s="634"/>
      <c r="EZX6" s="634"/>
      <c r="EZY6" s="634"/>
      <c r="EZZ6" s="634"/>
      <c r="FAA6" s="634"/>
      <c r="FAB6" s="634"/>
      <c r="FAC6" s="634"/>
      <c r="FAD6" s="634"/>
      <c r="FAE6" s="634"/>
      <c r="FAF6" s="634"/>
      <c r="FAG6" s="634"/>
      <c r="FAH6" s="634"/>
      <c r="FAI6" s="634"/>
      <c r="FAJ6" s="634"/>
      <c r="FAK6" s="634"/>
      <c r="FAL6" s="634"/>
      <c r="FAM6" s="634"/>
      <c r="FAN6" s="634"/>
      <c r="FAO6" s="634"/>
      <c r="FAP6" s="634"/>
      <c r="FAQ6" s="634"/>
      <c r="FAR6" s="634"/>
      <c r="FAS6" s="634"/>
      <c r="FAT6" s="634"/>
      <c r="FAU6" s="634"/>
      <c r="FAV6" s="634"/>
      <c r="FAW6" s="634"/>
      <c r="FAX6" s="634"/>
      <c r="FAY6" s="634"/>
      <c r="FAZ6" s="634"/>
      <c r="FBA6" s="634"/>
      <c r="FBB6" s="634"/>
      <c r="FBC6" s="634"/>
      <c r="FBD6" s="634"/>
      <c r="FBE6" s="634"/>
      <c r="FBF6" s="634"/>
      <c r="FBG6" s="634"/>
      <c r="FBH6" s="634"/>
      <c r="FBI6" s="634"/>
      <c r="FBJ6" s="634"/>
      <c r="FBK6" s="634"/>
      <c r="FBL6" s="634"/>
      <c r="FBM6" s="634"/>
      <c r="FBN6" s="634"/>
      <c r="FBO6" s="634"/>
      <c r="FBP6" s="634"/>
      <c r="FBQ6" s="634"/>
      <c r="FBR6" s="634"/>
      <c r="FBS6" s="634"/>
      <c r="FBT6" s="634"/>
      <c r="FBU6" s="634"/>
      <c r="FBV6" s="634"/>
      <c r="FBW6" s="634"/>
      <c r="FBX6" s="634"/>
      <c r="FBY6" s="634"/>
      <c r="FBZ6" s="634"/>
      <c r="FCA6" s="634"/>
      <c r="FCB6" s="634"/>
      <c r="FCC6" s="634"/>
      <c r="FCD6" s="634"/>
      <c r="FCE6" s="634"/>
      <c r="FCF6" s="634"/>
      <c r="FCG6" s="634"/>
      <c r="FCH6" s="634"/>
      <c r="FCI6" s="634"/>
      <c r="FCJ6" s="634"/>
      <c r="FCK6" s="634"/>
      <c r="FCL6" s="634"/>
      <c r="FCM6" s="634"/>
      <c r="FCN6" s="634"/>
      <c r="FCO6" s="634"/>
      <c r="FCP6" s="634"/>
      <c r="FCQ6" s="634"/>
      <c r="FCR6" s="634"/>
      <c r="FCS6" s="634"/>
      <c r="FCT6" s="634"/>
      <c r="FCU6" s="634"/>
      <c r="FCV6" s="634"/>
      <c r="FCW6" s="634"/>
      <c r="FCX6" s="634"/>
      <c r="FCY6" s="634"/>
      <c r="FCZ6" s="634"/>
      <c r="FDA6" s="634"/>
      <c r="FDB6" s="634"/>
      <c r="FDC6" s="634"/>
      <c r="FDD6" s="634"/>
      <c r="FDE6" s="634"/>
      <c r="FDF6" s="634"/>
      <c r="FDG6" s="634"/>
      <c r="FDH6" s="634"/>
      <c r="FDI6" s="634"/>
      <c r="FDJ6" s="634"/>
      <c r="FDK6" s="634"/>
      <c r="FDL6" s="634"/>
      <c r="FDM6" s="634"/>
      <c r="FDN6" s="634"/>
      <c r="FDO6" s="634"/>
      <c r="FDP6" s="634"/>
      <c r="FDQ6" s="634"/>
      <c r="FDR6" s="634"/>
      <c r="FDS6" s="634"/>
      <c r="FDT6" s="634"/>
      <c r="FDU6" s="634"/>
      <c r="FDV6" s="634"/>
      <c r="FDW6" s="634"/>
      <c r="FDX6" s="634"/>
      <c r="FDY6" s="634"/>
      <c r="FDZ6" s="634"/>
      <c r="FEA6" s="634"/>
      <c r="FEB6" s="634"/>
      <c r="FEC6" s="634"/>
      <c r="FED6" s="634"/>
      <c r="FEE6" s="634"/>
      <c r="FEF6" s="634"/>
      <c r="FEG6" s="634"/>
      <c r="FEH6" s="634"/>
      <c r="FEI6" s="634"/>
      <c r="FEJ6" s="634"/>
      <c r="FEK6" s="634"/>
      <c r="FEL6" s="634"/>
      <c r="FEM6" s="634"/>
      <c r="FEN6" s="634"/>
      <c r="FEO6" s="634"/>
      <c r="FEP6" s="634"/>
      <c r="FEQ6" s="634"/>
      <c r="FER6" s="634"/>
      <c r="FES6" s="634"/>
      <c r="FET6" s="634"/>
      <c r="FEU6" s="634"/>
      <c r="FEV6" s="634"/>
      <c r="FEW6" s="634"/>
      <c r="FEX6" s="634"/>
      <c r="FEY6" s="634"/>
      <c r="FEZ6" s="634"/>
      <c r="FFA6" s="634"/>
      <c r="FFB6" s="634"/>
      <c r="FFC6" s="634"/>
      <c r="FFD6" s="634"/>
      <c r="FFE6" s="634"/>
      <c r="FFF6" s="634"/>
      <c r="FFG6" s="634"/>
      <c r="FFH6" s="634"/>
      <c r="FFI6" s="634"/>
      <c r="FFJ6" s="634"/>
      <c r="FFK6" s="634"/>
      <c r="FFL6" s="634"/>
      <c r="FFM6" s="634"/>
      <c r="FFN6" s="634"/>
      <c r="FFO6" s="634"/>
      <c r="FFP6" s="634"/>
      <c r="FFQ6" s="634"/>
      <c r="FFR6" s="634"/>
      <c r="FFS6" s="634"/>
      <c r="FFT6" s="634"/>
      <c r="FFU6" s="634"/>
      <c r="FFV6" s="634"/>
      <c r="FFW6" s="634"/>
      <c r="FFX6" s="634"/>
      <c r="FFY6" s="634"/>
      <c r="FFZ6" s="634"/>
      <c r="FGA6" s="634"/>
      <c r="FGB6" s="634"/>
      <c r="FGC6" s="634"/>
      <c r="FGD6" s="634"/>
      <c r="FGE6" s="634"/>
      <c r="FGF6" s="634"/>
      <c r="FGG6" s="634"/>
      <c r="FGH6" s="634"/>
      <c r="FGI6" s="634"/>
      <c r="FGJ6" s="634"/>
      <c r="FGK6" s="634"/>
      <c r="FGL6" s="634"/>
      <c r="FGM6" s="634"/>
      <c r="FGN6" s="634"/>
      <c r="FGO6" s="634"/>
      <c r="FGP6" s="634"/>
      <c r="FGQ6" s="634"/>
      <c r="FGR6" s="634"/>
      <c r="FGS6" s="634"/>
      <c r="FGT6" s="634"/>
      <c r="FGU6" s="634"/>
      <c r="FGV6" s="634"/>
      <c r="FGW6" s="634"/>
      <c r="FGX6" s="634"/>
      <c r="FGY6" s="634"/>
      <c r="FGZ6" s="634"/>
      <c r="FHA6" s="634"/>
      <c r="FHB6" s="634"/>
      <c r="FHC6" s="634"/>
      <c r="FHD6" s="634"/>
      <c r="FHE6" s="634"/>
      <c r="FHF6" s="634"/>
      <c r="FHG6" s="634"/>
      <c r="FHH6" s="634"/>
      <c r="FHI6" s="634"/>
      <c r="FHJ6" s="634"/>
      <c r="FHK6" s="634"/>
      <c r="FHL6" s="634"/>
      <c r="FHM6" s="634"/>
      <c r="FHN6" s="634"/>
      <c r="FHO6" s="634"/>
      <c r="FHP6" s="634"/>
      <c r="FHQ6" s="634"/>
      <c r="FHR6" s="634"/>
      <c r="FHS6" s="634"/>
      <c r="FHT6" s="634"/>
      <c r="FHU6" s="634"/>
      <c r="FHV6" s="634"/>
      <c r="FHW6" s="634"/>
      <c r="FHX6" s="634"/>
      <c r="FHY6" s="634"/>
      <c r="FHZ6" s="634"/>
      <c r="FIA6" s="634"/>
      <c r="FIB6" s="634"/>
      <c r="FIC6" s="634"/>
      <c r="FID6" s="634"/>
      <c r="FIE6" s="634"/>
      <c r="FIF6" s="634"/>
      <c r="FIG6" s="634"/>
      <c r="FIH6" s="634"/>
      <c r="FII6" s="634"/>
      <c r="FIJ6" s="634"/>
      <c r="FIK6" s="634"/>
      <c r="FIL6" s="634"/>
      <c r="FIM6" s="634"/>
      <c r="FIN6" s="634"/>
      <c r="FIO6" s="634"/>
      <c r="FIP6" s="634"/>
      <c r="FIQ6" s="634"/>
      <c r="FIR6" s="634"/>
      <c r="FIS6" s="634"/>
      <c r="FIT6" s="634"/>
      <c r="FIU6" s="634"/>
      <c r="FIV6" s="634"/>
      <c r="FIW6" s="634"/>
      <c r="FIX6" s="634"/>
      <c r="FIY6" s="634"/>
      <c r="FIZ6" s="634"/>
      <c r="FJA6" s="634"/>
      <c r="FJB6" s="634"/>
      <c r="FJC6" s="634"/>
      <c r="FJD6" s="634"/>
      <c r="FJE6" s="634"/>
      <c r="FJF6" s="634"/>
      <c r="FJG6" s="634"/>
      <c r="FJH6" s="634"/>
      <c r="FJI6" s="634"/>
      <c r="FJJ6" s="634"/>
      <c r="FJK6" s="634"/>
      <c r="FJL6" s="634"/>
      <c r="FJM6" s="634"/>
      <c r="FJN6" s="634"/>
      <c r="FJO6" s="634"/>
      <c r="FJP6" s="634"/>
      <c r="FJQ6" s="634"/>
      <c r="FJR6" s="634"/>
      <c r="FJS6" s="634"/>
      <c r="FJT6" s="634"/>
      <c r="FJU6" s="634"/>
      <c r="FJV6" s="634"/>
      <c r="FJW6" s="634"/>
      <c r="FJX6" s="634"/>
      <c r="FJY6" s="634"/>
      <c r="FJZ6" s="634"/>
      <c r="FKA6" s="634"/>
      <c r="FKB6" s="634"/>
      <c r="FKC6" s="634"/>
      <c r="FKD6" s="634"/>
      <c r="FKE6" s="634"/>
      <c r="FKF6" s="634"/>
      <c r="FKG6" s="634"/>
      <c r="FKH6" s="634"/>
      <c r="FKI6" s="634"/>
      <c r="FKJ6" s="634"/>
      <c r="FKK6" s="634"/>
      <c r="FKL6" s="634"/>
      <c r="FKM6" s="634"/>
      <c r="FKN6" s="634"/>
      <c r="FKO6" s="634"/>
      <c r="FKP6" s="634"/>
      <c r="FKQ6" s="634"/>
      <c r="FKR6" s="634"/>
      <c r="FKS6" s="634"/>
      <c r="FKT6" s="634"/>
      <c r="FKU6" s="634"/>
      <c r="FKV6" s="634"/>
      <c r="FKW6" s="634"/>
      <c r="FKX6" s="634"/>
      <c r="FKY6" s="634"/>
      <c r="FKZ6" s="634"/>
      <c r="FLA6" s="634"/>
      <c r="FLB6" s="634"/>
      <c r="FLC6" s="634"/>
      <c r="FLD6" s="634"/>
      <c r="FLE6" s="634"/>
      <c r="FLF6" s="634"/>
      <c r="FLG6" s="634"/>
      <c r="FLH6" s="634"/>
      <c r="FLI6" s="634"/>
      <c r="FLJ6" s="634"/>
      <c r="FLK6" s="634"/>
      <c r="FLL6" s="634"/>
      <c r="FLM6" s="634"/>
      <c r="FLN6" s="634"/>
      <c r="FLO6" s="634"/>
      <c r="FLP6" s="634"/>
      <c r="FLQ6" s="634"/>
      <c r="FLR6" s="634"/>
      <c r="FLS6" s="634"/>
      <c r="FLT6" s="634"/>
      <c r="FLU6" s="634"/>
      <c r="FLV6" s="634"/>
      <c r="FLW6" s="634"/>
      <c r="FLX6" s="634"/>
      <c r="FLY6" s="634"/>
      <c r="FLZ6" s="634"/>
      <c r="FMA6" s="634"/>
      <c r="FMB6" s="634"/>
      <c r="FMC6" s="634"/>
      <c r="FMD6" s="634"/>
      <c r="FME6" s="634"/>
      <c r="FMF6" s="634"/>
      <c r="FMG6" s="634"/>
      <c r="FMH6" s="634"/>
      <c r="FMI6" s="634"/>
      <c r="FMJ6" s="634"/>
      <c r="FMK6" s="634"/>
      <c r="FML6" s="634"/>
      <c r="FMM6" s="634"/>
      <c r="FMN6" s="634"/>
      <c r="FMO6" s="634"/>
      <c r="FMP6" s="634"/>
      <c r="FMQ6" s="634"/>
      <c r="FMR6" s="634"/>
      <c r="FMS6" s="634"/>
      <c r="FMT6" s="634"/>
      <c r="FMU6" s="634"/>
      <c r="FMV6" s="634"/>
      <c r="FMW6" s="634"/>
      <c r="FMX6" s="634"/>
      <c r="FMY6" s="634"/>
      <c r="FMZ6" s="634"/>
      <c r="FNA6" s="634"/>
      <c r="FNB6" s="634"/>
      <c r="FNC6" s="634"/>
      <c r="FND6" s="634"/>
      <c r="FNE6" s="634"/>
      <c r="FNF6" s="634"/>
      <c r="FNG6" s="634"/>
      <c r="FNH6" s="634"/>
      <c r="FNI6" s="634"/>
      <c r="FNJ6" s="634"/>
      <c r="FNK6" s="634"/>
      <c r="FNL6" s="634"/>
      <c r="FNM6" s="634"/>
      <c r="FNN6" s="634"/>
      <c r="FNO6" s="634"/>
      <c r="FNP6" s="634"/>
      <c r="FNQ6" s="634"/>
      <c r="FNR6" s="634"/>
      <c r="FNS6" s="634"/>
      <c r="FNT6" s="634"/>
      <c r="FNU6" s="634"/>
      <c r="FNV6" s="634"/>
      <c r="FNW6" s="634"/>
      <c r="FNX6" s="634"/>
      <c r="FNY6" s="634"/>
      <c r="FNZ6" s="634"/>
      <c r="FOA6" s="634"/>
      <c r="FOB6" s="634"/>
      <c r="FOC6" s="634"/>
      <c r="FOD6" s="634"/>
      <c r="FOE6" s="634"/>
      <c r="FOF6" s="634"/>
      <c r="FOG6" s="634"/>
      <c r="FOH6" s="634"/>
      <c r="FOI6" s="634"/>
      <c r="FOJ6" s="634"/>
      <c r="FOK6" s="634"/>
      <c r="FOL6" s="634"/>
      <c r="FOM6" s="634"/>
      <c r="FON6" s="634"/>
      <c r="FOO6" s="634"/>
      <c r="FOP6" s="634"/>
      <c r="FOQ6" s="634"/>
      <c r="FOR6" s="634"/>
      <c r="FOS6" s="634"/>
      <c r="FOT6" s="634"/>
      <c r="FOU6" s="634"/>
      <c r="FOV6" s="634"/>
      <c r="FOW6" s="634"/>
      <c r="FOX6" s="634"/>
      <c r="FOY6" s="634"/>
      <c r="FOZ6" s="634"/>
      <c r="FPA6" s="634"/>
      <c r="FPB6" s="634"/>
      <c r="FPC6" s="634"/>
      <c r="FPD6" s="634"/>
      <c r="FPE6" s="634"/>
      <c r="FPF6" s="634"/>
      <c r="FPG6" s="634"/>
      <c r="FPH6" s="634"/>
      <c r="FPI6" s="634"/>
      <c r="FPJ6" s="634"/>
      <c r="FPK6" s="634"/>
      <c r="FPL6" s="634"/>
      <c r="FPM6" s="634"/>
      <c r="FPN6" s="634"/>
      <c r="FPO6" s="634"/>
      <c r="FPP6" s="634"/>
      <c r="FPQ6" s="634"/>
      <c r="FPR6" s="634"/>
      <c r="FPS6" s="634"/>
      <c r="FPT6" s="634"/>
      <c r="FPU6" s="634"/>
      <c r="FPV6" s="634"/>
      <c r="FPW6" s="634"/>
      <c r="FPX6" s="634"/>
      <c r="FPY6" s="634"/>
      <c r="FPZ6" s="634"/>
      <c r="FQA6" s="634"/>
      <c r="FQB6" s="634"/>
      <c r="FQC6" s="634"/>
      <c r="FQD6" s="634"/>
      <c r="FQE6" s="634"/>
      <c r="FQF6" s="634"/>
      <c r="FQG6" s="634"/>
      <c r="FQH6" s="634"/>
      <c r="FQI6" s="634"/>
      <c r="FQJ6" s="634"/>
      <c r="FQK6" s="634"/>
      <c r="FQL6" s="634"/>
      <c r="FQM6" s="634"/>
      <c r="FQN6" s="634"/>
      <c r="FQO6" s="634"/>
      <c r="FQP6" s="634"/>
      <c r="FQQ6" s="634"/>
      <c r="FQR6" s="634"/>
      <c r="FQS6" s="634"/>
      <c r="FQT6" s="634"/>
      <c r="FQU6" s="634"/>
      <c r="FQV6" s="634"/>
      <c r="FQW6" s="634"/>
      <c r="FQX6" s="634"/>
      <c r="FQY6" s="634"/>
      <c r="FQZ6" s="634"/>
      <c r="FRA6" s="634"/>
      <c r="FRB6" s="634"/>
      <c r="FRC6" s="634"/>
      <c r="FRD6" s="634"/>
      <c r="FRE6" s="634"/>
      <c r="FRF6" s="634"/>
      <c r="FRG6" s="634"/>
      <c r="FRH6" s="634"/>
      <c r="FRI6" s="634"/>
      <c r="FRJ6" s="634"/>
      <c r="FRK6" s="634"/>
      <c r="FRL6" s="634"/>
      <c r="FRM6" s="634"/>
      <c r="FRN6" s="634"/>
      <c r="FRO6" s="634"/>
      <c r="FRP6" s="634"/>
      <c r="FRQ6" s="634"/>
      <c r="FRR6" s="634"/>
      <c r="FRS6" s="634"/>
      <c r="FRT6" s="634"/>
      <c r="FRU6" s="634"/>
      <c r="FRV6" s="634"/>
      <c r="FRW6" s="634"/>
      <c r="FRX6" s="634"/>
      <c r="FRY6" s="634"/>
      <c r="FRZ6" s="634"/>
      <c r="FSA6" s="634"/>
      <c r="FSB6" s="634"/>
      <c r="FSC6" s="634"/>
      <c r="FSD6" s="634"/>
      <c r="FSE6" s="634"/>
      <c r="FSF6" s="634"/>
      <c r="FSG6" s="634"/>
      <c r="FSH6" s="634"/>
      <c r="FSI6" s="634"/>
      <c r="FSJ6" s="634"/>
      <c r="FSK6" s="634"/>
      <c r="FSL6" s="634"/>
      <c r="FSM6" s="634"/>
      <c r="FSN6" s="634"/>
      <c r="FSO6" s="634"/>
      <c r="FSP6" s="634"/>
      <c r="FSQ6" s="634"/>
      <c r="FSR6" s="634"/>
      <c r="FSS6" s="634"/>
      <c r="FST6" s="634"/>
      <c r="FSU6" s="634"/>
      <c r="FSV6" s="634"/>
      <c r="FSW6" s="634"/>
      <c r="FSX6" s="634"/>
      <c r="FSY6" s="634"/>
      <c r="FSZ6" s="634"/>
      <c r="FTA6" s="634"/>
      <c r="FTB6" s="634"/>
      <c r="FTC6" s="634"/>
      <c r="FTD6" s="634"/>
      <c r="FTE6" s="634"/>
      <c r="FTF6" s="634"/>
      <c r="FTG6" s="634"/>
      <c r="FTH6" s="634"/>
      <c r="FTI6" s="634"/>
      <c r="FTJ6" s="634"/>
      <c r="FTK6" s="634"/>
      <c r="FTL6" s="634"/>
      <c r="FTM6" s="634"/>
      <c r="FTN6" s="634"/>
      <c r="FTO6" s="634"/>
      <c r="FTP6" s="634"/>
      <c r="FTQ6" s="634"/>
      <c r="FTR6" s="634"/>
      <c r="FTS6" s="634"/>
      <c r="FTT6" s="634"/>
      <c r="FTU6" s="634"/>
      <c r="FTV6" s="634"/>
      <c r="FTW6" s="634"/>
      <c r="FTX6" s="634"/>
      <c r="FTY6" s="634"/>
      <c r="FTZ6" s="634"/>
      <c r="FUA6" s="634"/>
      <c r="FUB6" s="634"/>
      <c r="FUC6" s="634"/>
      <c r="FUD6" s="634"/>
      <c r="FUE6" s="634"/>
      <c r="FUF6" s="634"/>
      <c r="FUG6" s="634"/>
      <c r="FUH6" s="634"/>
      <c r="FUI6" s="634"/>
      <c r="FUJ6" s="634"/>
      <c r="FUK6" s="634"/>
      <c r="FUL6" s="634"/>
      <c r="FUM6" s="634"/>
      <c r="FUN6" s="634"/>
      <c r="FUO6" s="634"/>
      <c r="FUP6" s="634"/>
      <c r="FUQ6" s="634"/>
      <c r="FUR6" s="634"/>
      <c r="FUS6" s="634"/>
      <c r="FUT6" s="634"/>
      <c r="FUU6" s="634"/>
      <c r="FUV6" s="634"/>
      <c r="FUW6" s="634"/>
      <c r="FUX6" s="634"/>
      <c r="FUY6" s="634"/>
      <c r="FUZ6" s="634"/>
      <c r="FVA6" s="634"/>
      <c r="FVB6" s="634"/>
      <c r="FVC6" s="634"/>
      <c r="FVD6" s="634"/>
      <c r="FVE6" s="634"/>
      <c r="FVF6" s="634"/>
      <c r="FVG6" s="634"/>
      <c r="FVH6" s="634"/>
      <c r="FVI6" s="634"/>
      <c r="FVJ6" s="634"/>
      <c r="FVK6" s="634"/>
      <c r="FVL6" s="634"/>
      <c r="FVM6" s="634"/>
      <c r="FVN6" s="634"/>
      <c r="FVO6" s="634"/>
      <c r="FVP6" s="634"/>
      <c r="FVQ6" s="634"/>
      <c r="FVR6" s="634"/>
      <c r="FVS6" s="634"/>
      <c r="FVT6" s="634"/>
      <c r="FVU6" s="634"/>
      <c r="FVV6" s="634"/>
      <c r="FVW6" s="634"/>
      <c r="FVX6" s="634"/>
      <c r="FVY6" s="634"/>
      <c r="FVZ6" s="634"/>
      <c r="FWA6" s="634"/>
      <c r="FWB6" s="634"/>
      <c r="FWC6" s="634"/>
      <c r="FWD6" s="634"/>
      <c r="FWE6" s="634"/>
      <c r="FWF6" s="634"/>
      <c r="FWG6" s="634"/>
      <c r="FWH6" s="634"/>
      <c r="FWI6" s="634"/>
      <c r="FWJ6" s="634"/>
      <c r="FWK6" s="634"/>
      <c r="FWL6" s="634"/>
      <c r="FWM6" s="634"/>
      <c r="FWN6" s="634"/>
      <c r="FWO6" s="634"/>
      <c r="FWP6" s="634"/>
      <c r="FWQ6" s="634"/>
      <c r="FWR6" s="634"/>
      <c r="FWS6" s="634"/>
      <c r="FWT6" s="634"/>
      <c r="FWU6" s="634"/>
      <c r="FWV6" s="634"/>
      <c r="FWW6" s="634"/>
      <c r="FWX6" s="634"/>
      <c r="FWY6" s="634"/>
      <c r="FWZ6" s="634"/>
      <c r="FXA6" s="634"/>
      <c r="FXB6" s="634"/>
      <c r="FXC6" s="634"/>
      <c r="FXD6" s="634"/>
      <c r="FXE6" s="634"/>
      <c r="FXF6" s="634"/>
      <c r="FXG6" s="634"/>
      <c r="FXH6" s="634"/>
      <c r="FXI6" s="634"/>
      <c r="FXJ6" s="634"/>
      <c r="FXK6" s="634"/>
      <c r="FXL6" s="634"/>
      <c r="FXM6" s="634"/>
      <c r="FXN6" s="634"/>
      <c r="FXO6" s="634"/>
      <c r="FXP6" s="634"/>
      <c r="FXQ6" s="634"/>
      <c r="FXR6" s="634"/>
      <c r="FXS6" s="634"/>
      <c r="FXT6" s="634"/>
      <c r="FXU6" s="634"/>
      <c r="FXV6" s="634"/>
      <c r="FXW6" s="634"/>
      <c r="FXX6" s="634"/>
      <c r="FXY6" s="634"/>
      <c r="FXZ6" s="634"/>
      <c r="FYA6" s="634"/>
      <c r="FYB6" s="634"/>
      <c r="FYC6" s="634"/>
      <c r="FYD6" s="634"/>
      <c r="FYE6" s="634"/>
      <c r="FYF6" s="634"/>
      <c r="FYG6" s="634"/>
      <c r="FYH6" s="634"/>
      <c r="FYI6" s="634"/>
      <c r="FYJ6" s="634"/>
      <c r="FYK6" s="634"/>
      <c r="FYL6" s="634"/>
      <c r="FYM6" s="634"/>
      <c r="FYN6" s="634"/>
      <c r="FYO6" s="634"/>
      <c r="FYP6" s="634"/>
      <c r="FYQ6" s="634"/>
      <c r="FYR6" s="634"/>
      <c r="FYS6" s="634"/>
      <c r="FYT6" s="634"/>
      <c r="FYU6" s="634"/>
      <c r="FYV6" s="634"/>
      <c r="FYW6" s="634"/>
      <c r="FYX6" s="634"/>
      <c r="FYY6" s="634"/>
      <c r="FYZ6" s="634"/>
      <c r="FZA6" s="634"/>
      <c r="FZB6" s="634"/>
      <c r="FZC6" s="634"/>
      <c r="FZD6" s="634"/>
      <c r="FZE6" s="634"/>
      <c r="FZF6" s="634"/>
      <c r="FZG6" s="634"/>
      <c r="FZH6" s="634"/>
      <c r="FZI6" s="634"/>
      <c r="FZJ6" s="634"/>
      <c r="FZK6" s="634"/>
      <c r="FZL6" s="634"/>
      <c r="FZM6" s="634"/>
      <c r="FZN6" s="634"/>
      <c r="FZO6" s="634"/>
      <c r="FZP6" s="634"/>
      <c r="FZQ6" s="634"/>
      <c r="FZR6" s="634"/>
      <c r="FZS6" s="634"/>
      <c r="FZT6" s="634"/>
      <c r="FZU6" s="634"/>
      <c r="FZV6" s="634"/>
      <c r="FZW6" s="634"/>
      <c r="FZX6" s="634"/>
      <c r="FZY6" s="634"/>
      <c r="FZZ6" s="634"/>
      <c r="GAA6" s="634"/>
      <c r="GAB6" s="634"/>
      <c r="GAC6" s="634"/>
      <c r="GAD6" s="634"/>
      <c r="GAE6" s="634"/>
      <c r="GAF6" s="634"/>
      <c r="GAG6" s="634"/>
      <c r="GAH6" s="634"/>
      <c r="GAI6" s="634"/>
      <c r="GAJ6" s="634"/>
      <c r="GAK6" s="634"/>
      <c r="GAL6" s="634"/>
      <c r="GAM6" s="634"/>
      <c r="GAN6" s="634"/>
      <c r="GAO6" s="634"/>
      <c r="GAP6" s="634"/>
      <c r="GAQ6" s="634"/>
      <c r="GAR6" s="634"/>
      <c r="GAS6" s="634"/>
      <c r="GAT6" s="634"/>
      <c r="GAU6" s="634"/>
      <c r="GAV6" s="634"/>
      <c r="GAW6" s="634"/>
      <c r="GAX6" s="634"/>
      <c r="GAY6" s="634"/>
      <c r="GAZ6" s="634"/>
      <c r="GBA6" s="634"/>
      <c r="GBB6" s="634"/>
      <c r="GBC6" s="634"/>
      <c r="GBD6" s="634"/>
      <c r="GBE6" s="634"/>
      <c r="GBF6" s="634"/>
      <c r="GBG6" s="634"/>
      <c r="GBH6" s="634"/>
      <c r="GBI6" s="634"/>
      <c r="GBJ6" s="634"/>
      <c r="GBK6" s="634"/>
      <c r="GBL6" s="634"/>
      <c r="GBM6" s="634"/>
      <c r="GBN6" s="634"/>
      <c r="GBO6" s="634"/>
      <c r="GBP6" s="634"/>
      <c r="GBQ6" s="634"/>
      <c r="GBR6" s="634"/>
      <c r="GBS6" s="634"/>
      <c r="GBT6" s="634"/>
      <c r="GBU6" s="634"/>
      <c r="GBV6" s="634"/>
      <c r="GBW6" s="634"/>
      <c r="GBX6" s="634"/>
      <c r="GBY6" s="634"/>
      <c r="GBZ6" s="634"/>
      <c r="GCA6" s="634"/>
      <c r="GCB6" s="634"/>
      <c r="GCC6" s="634"/>
      <c r="GCD6" s="634"/>
      <c r="GCE6" s="634"/>
      <c r="GCF6" s="634"/>
      <c r="GCG6" s="634"/>
      <c r="GCH6" s="634"/>
      <c r="GCI6" s="634"/>
      <c r="GCJ6" s="634"/>
      <c r="GCK6" s="634"/>
      <c r="GCL6" s="634"/>
      <c r="GCM6" s="634"/>
      <c r="GCN6" s="634"/>
      <c r="GCO6" s="634"/>
      <c r="GCP6" s="634"/>
      <c r="GCQ6" s="634"/>
      <c r="GCR6" s="634"/>
      <c r="GCS6" s="634"/>
      <c r="GCT6" s="634"/>
      <c r="GCU6" s="634"/>
      <c r="GCV6" s="634"/>
      <c r="GCW6" s="634"/>
      <c r="GCX6" s="634"/>
      <c r="GCY6" s="634"/>
      <c r="GCZ6" s="634"/>
      <c r="GDA6" s="634"/>
      <c r="GDB6" s="634"/>
      <c r="GDC6" s="634"/>
      <c r="GDD6" s="634"/>
      <c r="GDE6" s="634"/>
      <c r="GDF6" s="634"/>
      <c r="GDG6" s="634"/>
      <c r="GDH6" s="634"/>
      <c r="GDI6" s="634"/>
      <c r="GDJ6" s="634"/>
      <c r="GDK6" s="634"/>
      <c r="GDL6" s="634"/>
      <c r="GDM6" s="634"/>
      <c r="GDN6" s="634"/>
      <c r="GDO6" s="634"/>
      <c r="GDP6" s="634"/>
      <c r="GDQ6" s="634"/>
      <c r="GDR6" s="634"/>
      <c r="GDS6" s="634"/>
      <c r="GDT6" s="634"/>
      <c r="GDU6" s="634"/>
      <c r="GDV6" s="634"/>
      <c r="GDW6" s="634"/>
      <c r="GDX6" s="634"/>
      <c r="GDY6" s="634"/>
      <c r="GDZ6" s="634"/>
      <c r="GEA6" s="634"/>
      <c r="GEB6" s="634"/>
      <c r="GEC6" s="634"/>
      <c r="GED6" s="634"/>
      <c r="GEE6" s="634"/>
      <c r="GEF6" s="634"/>
      <c r="GEG6" s="634"/>
      <c r="GEH6" s="634"/>
      <c r="GEI6" s="634"/>
      <c r="GEJ6" s="634"/>
      <c r="GEK6" s="634"/>
      <c r="GEL6" s="634"/>
      <c r="GEM6" s="634"/>
      <c r="GEN6" s="634"/>
      <c r="GEO6" s="634"/>
      <c r="GEP6" s="634"/>
      <c r="GEQ6" s="634"/>
      <c r="GER6" s="634"/>
      <c r="GES6" s="634"/>
      <c r="GET6" s="634"/>
      <c r="GEU6" s="634"/>
      <c r="GEV6" s="634"/>
      <c r="GEW6" s="634"/>
      <c r="GEX6" s="634"/>
      <c r="GEY6" s="634"/>
      <c r="GEZ6" s="634"/>
      <c r="GFA6" s="634"/>
      <c r="GFB6" s="634"/>
      <c r="GFC6" s="634"/>
      <c r="GFD6" s="634"/>
      <c r="GFE6" s="634"/>
      <c r="GFF6" s="634"/>
      <c r="GFG6" s="634"/>
      <c r="GFH6" s="634"/>
      <c r="GFI6" s="634"/>
      <c r="GFJ6" s="634"/>
      <c r="GFK6" s="634"/>
      <c r="GFL6" s="634"/>
      <c r="GFM6" s="634"/>
      <c r="GFN6" s="634"/>
      <c r="GFO6" s="634"/>
      <c r="GFP6" s="634"/>
      <c r="GFQ6" s="634"/>
      <c r="GFR6" s="634"/>
      <c r="GFS6" s="634"/>
      <c r="GFT6" s="634"/>
      <c r="GFU6" s="634"/>
      <c r="GFV6" s="634"/>
      <c r="GFW6" s="634"/>
      <c r="GFX6" s="634"/>
      <c r="GFY6" s="634"/>
      <c r="GFZ6" s="634"/>
      <c r="GGA6" s="634"/>
      <c r="GGB6" s="634"/>
      <c r="GGC6" s="634"/>
      <c r="GGD6" s="634"/>
      <c r="GGE6" s="634"/>
      <c r="GGF6" s="634"/>
      <c r="GGG6" s="634"/>
      <c r="GGH6" s="634"/>
      <c r="GGI6" s="634"/>
      <c r="GGJ6" s="634"/>
      <c r="GGK6" s="634"/>
      <c r="GGL6" s="634"/>
      <c r="GGM6" s="634"/>
      <c r="GGN6" s="634"/>
      <c r="GGO6" s="634"/>
      <c r="GGP6" s="634"/>
      <c r="GGQ6" s="634"/>
      <c r="GGR6" s="634"/>
      <c r="GGS6" s="634"/>
      <c r="GGT6" s="634"/>
      <c r="GGU6" s="634"/>
      <c r="GGV6" s="634"/>
      <c r="GGW6" s="634"/>
      <c r="GGX6" s="634"/>
      <c r="GGY6" s="634"/>
      <c r="GGZ6" s="634"/>
      <c r="GHA6" s="634"/>
      <c r="GHB6" s="634"/>
      <c r="GHC6" s="634"/>
      <c r="GHD6" s="634"/>
      <c r="GHE6" s="634"/>
      <c r="GHF6" s="634"/>
      <c r="GHG6" s="634"/>
      <c r="GHH6" s="634"/>
      <c r="GHI6" s="634"/>
      <c r="GHJ6" s="634"/>
      <c r="GHK6" s="634"/>
      <c r="GHL6" s="634"/>
      <c r="GHM6" s="634"/>
      <c r="GHN6" s="634"/>
      <c r="GHO6" s="634"/>
      <c r="GHP6" s="634"/>
      <c r="GHQ6" s="634"/>
      <c r="GHR6" s="634"/>
      <c r="GHS6" s="634"/>
      <c r="GHT6" s="634"/>
      <c r="GHU6" s="634"/>
      <c r="GHV6" s="634"/>
      <c r="GHW6" s="634"/>
      <c r="GHX6" s="634"/>
      <c r="GHY6" s="634"/>
      <c r="GHZ6" s="634"/>
      <c r="GIA6" s="634"/>
      <c r="GIB6" s="634"/>
      <c r="GIC6" s="634"/>
      <c r="GID6" s="634"/>
      <c r="GIE6" s="634"/>
      <c r="GIF6" s="634"/>
      <c r="GIG6" s="634"/>
      <c r="GIH6" s="634"/>
      <c r="GII6" s="634"/>
      <c r="GIJ6" s="634"/>
      <c r="GIK6" s="634"/>
      <c r="GIL6" s="634"/>
      <c r="GIM6" s="634"/>
      <c r="GIN6" s="634"/>
      <c r="GIO6" s="634"/>
      <c r="GIP6" s="634"/>
      <c r="GIQ6" s="634"/>
      <c r="GIR6" s="634"/>
      <c r="GIS6" s="634"/>
      <c r="GIT6" s="634"/>
      <c r="GIU6" s="634"/>
      <c r="GIV6" s="634"/>
      <c r="GIW6" s="634"/>
      <c r="GIX6" s="634"/>
      <c r="GIY6" s="634"/>
      <c r="GIZ6" s="634"/>
      <c r="GJA6" s="634"/>
      <c r="GJB6" s="634"/>
      <c r="GJC6" s="634"/>
      <c r="GJD6" s="634"/>
      <c r="GJE6" s="634"/>
      <c r="GJF6" s="634"/>
      <c r="GJG6" s="634"/>
      <c r="GJH6" s="634"/>
      <c r="GJI6" s="634"/>
      <c r="GJJ6" s="634"/>
      <c r="GJK6" s="634"/>
      <c r="GJL6" s="634"/>
      <c r="GJM6" s="634"/>
      <c r="GJN6" s="634"/>
      <c r="GJO6" s="634"/>
      <c r="GJP6" s="634"/>
      <c r="GJQ6" s="634"/>
      <c r="GJR6" s="634"/>
      <c r="GJS6" s="634"/>
      <c r="GJT6" s="634"/>
      <c r="GJU6" s="634"/>
      <c r="GJV6" s="634"/>
      <c r="GJW6" s="634"/>
      <c r="GJX6" s="634"/>
      <c r="GJY6" s="634"/>
      <c r="GJZ6" s="634"/>
      <c r="GKA6" s="634"/>
      <c r="GKB6" s="634"/>
      <c r="GKC6" s="634"/>
      <c r="GKD6" s="634"/>
      <c r="GKE6" s="634"/>
      <c r="GKF6" s="634"/>
      <c r="GKG6" s="634"/>
      <c r="GKH6" s="634"/>
      <c r="GKI6" s="634"/>
      <c r="GKJ6" s="634"/>
      <c r="GKK6" s="634"/>
      <c r="GKL6" s="634"/>
      <c r="GKM6" s="634"/>
      <c r="GKN6" s="634"/>
      <c r="GKO6" s="634"/>
      <c r="GKP6" s="634"/>
      <c r="GKQ6" s="634"/>
      <c r="GKR6" s="634"/>
      <c r="GKS6" s="634"/>
      <c r="GKT6" s="634"/>
      <c r="GKU6" s="634"/>
      <c r="GKV6" s="634"/>
      <c r="GKW6" s="634"/>
      <c r="GKX6" s="634"/>
      <c r="GKY6" s="634"/>
      <c r="GKZ6" s="634"/>
      <c r="GLA6" s="634"/>
      <c r="GLB6" s="634"/>
      <c r="GLC6" s="634"/>
      <c r="GLD6" s="634"/>
      <c r="GLE6" s="634"/>
      <c r="GLF6" s="634"/>
      <c r="GLG6" s="634"/>
      <c r="GLH6" s="634"/>
      <c r="GLI6" s="634"/>
      <c r="GLJ6" s="634"/>
      <c r="GLK6" s="634"/>
      <c r="GLL6" s="634"/>
      <c r="GLM6" s="634"/>
      <c r="GLN6" s="634"/>
      <c r="GLO6" s="634"/>
      <c r="GLP6" s="634"/>
      <c r="GLQ6" s="634"/>
      <c r="GLR6" s="634"/>
      <c r="GLS6" s="634"/>
      <c r="GLT6" s="634"/>
      <c r="GLU6" s="634"/>
      <c r="GLV6" s="634"/>
      <c r="GLW6" s="634"/>
      <c r="GLX6" s="634"/>
      <c r="GLY6" s="634"/>
      <c r="GLZ6" s="634"/>
      <c r="GMA6" s="634"/>
      <c r="GMB6" s="634"/>
      <c r="GMC6" s="634"/>
      <c r="GMD6" s="634"/>
      <c r="GME6" s="634"/>
      <c r="GMF6" s="634"/>
      <c r="GMG6" s="634"/>
      <c r="GMH6" s="634"/>
      <c r="GMI6" s="634"/>
      <c r="GMJ6" s="634"/>
      <c r="GMK6" s="634"/>
      <c r="GML6" s="634"/>
      <c r="GMM6" s="634"/>
      <c r="GMN6" s="634"/>
      <c r="GMO6" s="634"/>
      <c r="GMP6" s="634"/>
      <c r="GMQ6" s="634"/>
      <c r="GMR6" s="634"/>
      <c r="GMS6" s="634"/>
      <c r="GMT6" s="634"/>
      <c r="GMU6" s="634"/>
      <c r="GMV6" s="634"/>
      <c r="GMW6" s="634"/>
      <c r="GMX6" s="634"/>
      <c r="GMY6" s="634"/>
      <c r="GMZ6" s="634"/>
      <c r="GNA6" s="634"/>
      <c r="GNB6" s="634"/>
      <c r="GNC6" s="634"/>
      <c r="GND6" s="634"/>
      <c r="GNE6" s="634"/>
      <c r="GNF6" s="634"/>
      <c r="GNG6" s="634"/>
      <c r="GNH6" s="634"/>
      <c r="GNI6" s="634"/>
      <c r="GNJ6" s="634"/>
      <c r="GNK6" s="634"/>
      <c r="GNL6" s="634"/>
      <c r="GNM6" s="634"/>
      <c r="GNN6" s="634"/>
      <c r="GNO6" s="634"/>
      <c r="GNP6" s="634"/>
      <c r="GNQ6" s="634"/>
      <c r="GNR6" s="634"/>
      <c r="GNS6" s="634"/>
      <c r="GNT6" s="634"/>
      <c r="GNU6" s="634"/>
      <c r="GNV6" s="634"/>
      <c r="GNW6" s="634"/>
      <c r="GNX6" s="634"/>
      <c r="GNY6" s="634"/>
      <c r="GNZ6" s="634"/>
      <c r="GOA6" s="634"/>
      <c r="GOB6" s="634"/>
      <c r="GOC6" s="634"/>
      <c r="GOD6" s="634"/>
      <c r="GOE6" s="634"/>
      <c r="GOF6" s="634"/>
      <c r="GOG6" s="634"/>
      <c r="GOH6" s="634"/>
      <c r="GOI6" s="634"/>
      <c r="GOJ6" s="634"/>
      <c r="GOK6" s="634"/>
      <c r="GOL6" s="634"/>
      <c r="GOM6" s="634"/>
      <c r="GON6" s="634"/>
      <c r="GOO6" s="634"/>
      <c r="GOP6" s="634"/>
      <c r="GOQ6" s="634"/>
      <c r="GOR6" s="634"/>
      <c r="GOS6" s="634"/>
      <c r="GOT6" s="634"/>
      <c r="GOU6" s="634"/>
      <c r="GOV6" s="634"/>
      <c r="GOW6" s="634"/>
      <c r="GOX6" s="634"/>
      <c r="GOY6" s="634"/>
      <c r="GOZ6" s="634"/>
      <c r="GPA6" s="634"/>
      <c r="GPB6" s="634"/>
      <c r="GPC6" s="634"/>
      <c r="GPD6" s="634"/>
      <c r="GPE6" s="634"/>
      <c r="GPF6" s="634"/>
      <c r="GPG6" s="634"/>
      <c r="GPH6" s="634"/>
      <c r="GPI6" s="634"/>
      <c r="GPJ6" s="634"/>
      <c r="GPK6" s="634"/>
      <c r="GPL6" s="634"/>
      <c r="GPM6" s="634"/>
      <c r="GPN6" s="634"/>
      <c r="GPO6" s="634"/>
      <c r="GPP6" s="634"/>
      <c r="GPQ6" s="634"/>
      <c r="GPR6" s="634"/>
      <c r="GPS6" s="634"/>
      <c r="GPT6" s="634"/>
      <c r="GPU6" s="634"/>
      <c r="GPV6" s="634"/>
      <c r="GPW6" s="634"/>
      <c r="GPX6" s="634"/>
      <c r="GPY6" s="634"/>
      <c r="GPZ6" s="634"/>
      <c r="GQA6" s="634"/>
      <c r="GQB6" s="634"/>
      <c r="GQC6" s="634"/>
      <c r="GQD6" s="634"/>
      <c r="GQE6" s="634"/>
      <c r="GQF6" s="634"/>
      <c r="GQG6" s="634"/>
      <c r="GQH6" s="634"/>
      <c r="GQI6" s="634"/>
      <c r="GQJ6" s="634"/>
      <c r="GQK6" s="634"/>
      <c r="GQL6" s="634"/>
      <c r="GQM6" s="634"/>
      <c r="GQN6" s="634"/>
      <c r="GQO6" s="634"/>
      <c r="GQP6" s="634"/>
      <c r="GQQ6" s="634"/>
      <c r="GQR6" s="634"/>
      <c r="GQS6" s="634"/>
      <c r="GQT6" s="634"/>
      <c r="GQU6" s="634"/>
      <c r="GQV6" s="634"/>
      <c r="GQW6" s="634"/>
      <c r="GQX6" s="634"/>
      <c r="GQY6" s="634"/>
      <c r="GQZ6" s="634"/>
      <c r="GRA6" s="634"/>
      <c r="GRB6" s="634"/>
      <c r="GRC6" s="634"/>
      <c r="GRD6" s="634"/>
      <c r="GRE6" s="634"/>
      <c r="GRF6" s="634"/>
      <c r="GRG6" s="634"/>
      <c r="GRH6" s="634"/>
      <c r="GRI6" s="634"/>
      <c r="GRJ6" s="634"/>
      <c r="GRK6" s="634"/>
      <c r="GRL6" s="634"/>
      <c r="GRM6" s="634"/>
      <c r="GRN6" s="634"/>
      <c r="GRO6" s="634"/>
      <c r="GRP6" s="634"/>
      <c r="GRQ6" s="634"/>
      <c r="GRR6" s="634"/>
      <c r="GRS6" s="634"/>
      <c r="GRT6" s="634"/>
      <c r="GRU6" s="634"/>
      <c r="GRV6" s="634"/>
      <c r="GRW6" s="634"/>
      <c r="GRX6" s="634"/>
      <c r="GRY6" s="634"/>
      <c r="GRZ6" s="634"/>
      <c r="GSA6" s="634"/>
      <c r="GSB6" s="634"/>
      <c r="GSC6" s="634"/>
      <c r="GSD6" s="634"/>
      <c r="GSE6" s="634"/>
      <c r="GSF6" s="634"/>
      <c r="GSG6" s="634"/>
      <c r="GSH6" s="634"/>
      <c r="GSI6" s="634"/>
      <c r="GSJ6" s="634"/>
      <c r="GSK6" s="634"/>
      <c r="GSL6" s="634"/>
      <c r="GSM6" s="634"/>
      <c r="GSN6" s="634"/>
      <c r="GSO6" s="634"/>
      <c r="GSP6" s="634"/>
      <c r="GSQ6" s="634"/>
      <c r="GSR6" s="634"/>
      <c r="GSS6" s="634"/>
      <c r="GST6" s="634"/>
      <c r="GSU6" s="634"/>
      <c r="GSV6" s="634"/>
      <c r="GSW6" s="634"/>
      <c r="GSX6" s="634"/>
      <c r="GSY6" s="634"/>
      <c r="GSZ6" s="634"/>
      <c r="GTA6" s="634"/>
      <c r="GTB6" s="634"/>
      <c r="GTC6" s="634"/>
      <c r="GTD6" s="634"/>
      <c r="GTE6" s="634"/>
      <c r="GTF6" s="634"/>
      <c r="GTG6" s="634"/>
      <c r="GTH6" s="634"/>
      <c r="GTI6" s="634"/>
      <c r="GTJ6" s="634"/>
      <c r="GTK6" s="634"/>
      <c r="GTL6" s="634"/>
      <c r="GTM6" s="634"/>
      <c r="GTN6" s="634"/>
      <c r="GTO6" s="634"/>
      <c r="GTP6" s="634"/>
      <c r="GTQ6" s="634"/>
      <c r="GTR6" s="634"/>
      <c r="GTS6" s="634"/>
      <c r="GTT6" s="634"/>
      <c r="GTU6" s="634"/>
      <c r="GTV6" s="634"/>
      <c r="GTW6" s="634"/>
      <c r="GTX6" s="634"/>
      <c r="GTY6" s="634"/>
      <c r="GTZ6" s="634"/>
      <c r="GUA6" s="634"/>
      <c r="GUB6" s="634"/>
      <c r="GUC6" s="634"/>
      <c r="GUD6" s="634"/>
      <c r="GUE6" s="634"/>
      <c r="GUF6" s="634"/>
      <c r="GUG6" s="634"/>
      <c r="GUH6" s="634"/>
      <c r="GUI6" s="634"/>
      <c r="GUJ6" s="634"/>
      <c r="GUK6" s="634"/>
      <c r="GUL6" s="634"/>
      <c r="GUM6" s="634"/>
      <c r="GUN6" s="634"/>
      <c r="GUO6" s="634"/>
      <c r="GUP6" s="634"/>
      <c r="GUQ6" s="634"/>
      <c r="GUR6" s="634"/>
      <c r="GUS6" s="634"/>
      <c r="GUT6" s="634"/>
      <c r="GUU6" s="634"/>
      <c r="GUV6" s="634"/>
      <c r="GUW6" s="634"/>
      <c r="GUX6" s="634"/>
      <c r="GUY6" s="634"/>
      <c r="GUZ6" s="634"/>
      <c r="GVA6" s="634"/>
      <c r="GVB6" s="634"/>
      <c r="GVC6" s="634"/>
      <c r="GVD6" s="634"/>
      <c r="GVE6" s="634"/>
      <c r="GVF6" s="634"/>
      <c r="GVG6" s="634"/>
      <c r="GVH6" s="634"/>
      <c r="GVI6" s="634"/>
      <c r="GVJ6" s="634"/>
      <c r="GVK6" s="634"/>
      <c r="GVL6" s="634"/>
      <c r="GVM6" s="634"/>
      <c r="GVN6" s="634"/>
      <c r="GVO6" s="634"/>
      <c r="GVP6" s="634"/>
      <c r="GVQ6" s="634"/>
      <c r="GVR6" s="634"/>
      <c r="GVS6" s="634"/>
      <c r="GVT6" s="634"/>
      <c r="GVU6" s="634"/>
      <c r="GVV6" s="634"/>
      <c r="GVW6" s="634"/>
      <c r="GVX6" s="634"/>
      <c r="GVY6" s="634"/>
      <c r="GVZ6" s="634"/>
      <c r="GWA6" s="634"/>
      <c r="GWB6" s="634"/>
      <c r="GWC6" s="634"/>
      <c r="GWD6" s="634"/>
      <c r="GWE6" s="634"/>
      <c r="GWF6" s="634"/>
      <c r="GWG6" s="634"/>
      <c r="GWH6" s="634"/>
      <c r="GWI6" s="634"/>
      <c r="GWJ6" s="634"/>
      <c r="GWK6" s="634"/>
      <c r="GWL6" s="634"/>
      <c r="GWM6" s="634"/>
      <c r="GWN6" s="634"/>
      <c r="GWO6" s="634"/>
      <c r="GWP6" s="634"/>
      <c r="GWQ6" s="634"/>
      <c r="GWR6" s="634"/>
      <c r="GWS6" s="634"/>
      <c r="GWT6" s="634"/>
      <c r="GWU6" s="634"/>
      <c r="GWV6" s="634"/>
      <c r="GWW6" s="634"/>
      <c r="GWX6" s="634"/>
      <c r="GWY6" s="634"/>
      <c r="GWZ6" s="634"/>
      <c r="GXA6" s="634"/>
      <c r="GXB6" s="634"/>
      <c r="GXC6" s="634"/>
      <c r="GXD6" s="634"/>
      <c r="GXE6" s="634"/>
      <c r="GXF6" s="634"/>
      <c r="GXG6" s="634"/>
      <c r="GXH6" s="634"/>
      <c r="GXI6" s="634"/>
      <c r="GXJ6" s="634"/>
      <c r="GXK6" s="634"/>
      <c r="GXL6" s="634"/>
      <c r="GXM6" s="634"/>
      <c r="GXN6" s="634"/>
      <c r="GXO6" s="634"/>
      <c r="GXP6" s="634"/>
      <c r="GXQ6" s="634"/>
      <c r="GXR6" s="634"/>
      <c r="GXS6" s="634"/>
      <c r="GXT6" s="634"/>
      <c r="GXU6" s="634"/>
      <c r="GXV6" s="634"/>
      <c r="GXW6" s="634"/>
      <c r="GXX6" s="634"/>
      <c r="GXY6" s="634"/>
      <c r="GXZ6" s="634"/>
      <c r="GYA6" s="634"/>
      <c r="GYB6" s="634"/>
      <c r="GYC6" s="634"/>
      <c r="GYD6" s="634"/>
      <c r="GYE6" s="634"/>
      <c r="GYF6" s="634"/>
      <c r="GYG6" s="634"/>
      <c r="GYH6" s="634"/>
      <c r="GYI6" s="634"/>
      <c r="GYJ6" s="634"/>
      <c r="GYK6" s="634"/>
      <c r="GYL6" s="634"/>
      <c r="GYM6" s="634"/>
      <c r="GYN6" s="634"/>
      <c r="GYO6" s="634"/>
      <c r="GYP6" s="634"/>
      <c r="GYQ6" s="634"/>
      <c r="GYR6" s="634"/>
      <c r="GYS6" s="634"/>
      <c r="GYT6" s="634"/>
      <c r="GYU6" s="634"/>
      <c r="GYV6" s="634"/>
      <c r="GYW6" s="634"/>
      <c r="GYX6" s="634"/>
      <c r="GYY6" s="634"/>
      <c r="GYZ6" s="634"/>
      <c r="GZA6" s="634"/>
      <c r="GZB6" s="634"/>
      <c r="GZC6" s="634"/>
      <c r="GZD6" s="634"/>
      <c r="GZE6" s="634"/>
      <c r="GZF6" s="634"/>
      <c r="GZG6" s="634"/>
      <c r="GZH6" s="634"/>
      <c r="GZI6" s="634"/>
      <c r="GZJ6" s="634"/>
      <c r="GZK6" s="634"/>
      <c r="GZL6" s="634"/>
      <c r="GZM6" s="634"/>
      <c r="GZN6" s="634"/>
      <c r="GZO6" s="634"/>
      <c r="GZP6" s="634"/>
      <c r="GZQ6" s="634"/>
      <c r="GZR6" s="634"/>
      <c r="GZS6" s="634"/>
      <c r="GZT6" s="634"/>
      <c r="GZU6" s="634"/>
      <c r="GZV6" s="634"/>
      <c r="GZW6" s="634"/>
      <c r="GZX6" s="634"/>
      <c r="GZY6" s="634"/>
      <c r="GZZ6" s="634"/>
      <c r="HAA6" s="634"/>
      <c r="HAB6" s="634"/>
      <c r="HAC6" s="634"/>
      <c r="HAD6" s="634"/>
      <c r="HAE6" s="634"/>
      <c r="HAF6" s="634"/>
      <c r="HAG6" s="634"/>
      <c r="HAH6" s="634"/>
      <c r="HAI6" s="634"/>
      <c r="HAJ6" s="634"/>
      <c r="HAK6" s="634"/>
      <c r="HAL6" s="634"/>
      <c r="HAM6" s="634"/>
      <c r="HAN6" s="634"/>
      <c r="HAO6" s="634"/>
      <c r="HAP6" s="634"/>
      <c r="HAQ6" s="634"/>
      <c r="HAR6" s="634"/>
      <c r="HAS6" s="634"/>
      <c r="HAT6" s="634"/>
      <c r="HAU6" s="634"/>
      <c r="HAV6" s="634"/>
      <c r="HAW6" s="634"/>
      <c r="HAX6" s="634"/>
      <c r="HAY6" s="634"/>
      <c r="HAZ6" s="634"/>
      <c r="HBA6" s="634"/>
      <c r="HBB6" s="634"/>
      <c r="HBC6" s="634"/>
      <c r="HBD6" s="634"/>
      <c r="HBE6" s="634"/>
      <c r="HBF6" s="634"/>
      <c r="HBG6" s="634"/>
      <c r="HBH6" s="634"/>
      <c r="HBI6" s="634"/>
      <c r="HBJ6" s="634"/>
      <c r="HBK6" s="634"/>
      <c r="HBL6" s="634"/>
      <c r="HBM6" s="634"/>
      <c r="HBN6" s="634"/>
      <c r="HBO6" s="634"/>
      <c r="HBP6" s="634"/>
      <c r="HBQ6" s="634"/>
      <c r="HBR6" s="634"/>
      <c r="HBS6" s="634"/>
      <c r="HBT6" s="634"/>
      <c r="HBU6" s="634"/>
      <c r="HBV6" s="634"/>
      <c r="HBW6" s="634"/>
      <c r="HBX6" s="634"/>
      <c r="HBY6" s="634"/>
      <c r="HBZ6" s="634"/>
      <c r="HCA6" s="634"/>
      <c r="HCB6" s="634"/>
      <c r="HCC6" s="634"/>
      <c r="HCD6" s="634"/>
      <c r="HCE6" s="634"/>
      <c r="HCF6" s="634"/>
      <c r="HCG6" s="634"/>
      <c r="HCH6" s="634"/>
      <c r="HCI6" s="634"/>
      <c r="HCJ6" s="634"/>
      <c r="HCK6" s="634"/>
      <c r="HCL6" s="634"/>
      <c r="HCM6" s="634"/>
      <c r="HCN6" s="634"/>
      <c r="HCO6" s="634"/>
      <c r="HCP6" s="634"/>
      <c r="HCQ6" s="634"/>
      <c r="HCR6" s="634"/>
      <c r="HCS6" s="634"/>
      <c r="HCT6" s="634"/>
      <c r="HCU6" s="634"/>
      <c r="HCV6" s="634"/>
      <c r="HCW6" s="634"/>
      <c r="HCX6" s="634"/>
      <c r="HCY6" s="634"/>
      <c r="HCZ6" s="634"/>
      <c r="HDA6" s="634"/>
      <c r="HDB6" s="634"/>
      <c r="HDC6" s="634"/>
      <c r="HDD6" s="634"/>
      <c r="HDE6" s="634"/>
      <c r="HDF6" s="634"/>
      <c r="HDG6" s="634"/>
      <c r="HDH6" s="634"/>
      <c r="HDI6" s="634"/>
      <c r="HDJ6" s="634"/>
      <c r="HDK6" s="634"/>
      <c r="HDL6" s="634"/>
      <c r="HDM6" s="634"/>
      <c r="HDN6" s="634"/>
      <c r="HDO6" s="634"/>
      <c r="HDP6" s="634"/>
      <c r="HDQ6" s="634"/>
      <c r="HDR6" s="634"/>
      <c r="HDS6" s="634"/>
      <c r="HDT6" s="634"/>
      <c r="HDU6" s="634"/>
      <c r="HDV6" s="634"/>
      <c r="HDW6" s="634"/>
      <c r="HDX6" s="634"/>
      <c r="HDY6" s="634"/>
      <c r="HDZ6" s="634"/>
      <c r="HEA6" s="634"/>
      <c r="HEB6" s="634"/>
      <c r="HEC6" s="634"/>
      <c r="HED6" s="634"/>
      <c r="HEE6" s="634"/>
      <c r="HEF6" s="634"/>
      <c r="HEG6" s="634"/>
      <c r="HEH6" s="634"/>
      <c r="HEI6" s="634"/>
      <c r="HEJ6" s="634"/>
      <c r="HEK6" s="634"/>
      <c r="HEL6" s="634"/>
      <c r="HEM6" s="634"/>
      <c r="HEN6" s="634"/>
      <c r="HEO6" s="634"/>
      <c r="HEP6" s="634"/>
      <c r="HEQ6" s="634"/>
      <c r="HER6" s="634"/>
      <c r="HES6" s="634"/>
      <c r="HET6" s="634"/>
      <c r="HEU6" s="634"/>
      <c r="HEV6" s="634"/>
      <c r="HEW6" s="634"/>
      <c r="HEX6" s="634"/>
      <c r="HEY6" s="634"/>
      <c r="HEZ6" s="634"/>
      <c r="HFA6" s="634"/>
      <c r="HFB6" s="634"/>
      <c r="HFC6" s="634"/>
      <c r="HFD6" s="634"/>
      <c r="HFE6" s="634"/>
      <c r="HFF6" s="634"/>
      <c r="HFG6" s="634"/>
      <c r="HFH6" s="634"/>
      <c r="HFI6" s="634"/>
      <c r="HFJ6" s="634"/>
      <c r="HFK6" s="634"/>
      <c r="HFL6" s="634"/>
      <c r="HFM6" s="634"/>
      <c r="HFN6" s="634"/>
      <c r="HFO6" s="634"/>
      <c r="HFP6" s="634"/>
      <c r="HFQ6" s="634"/>
      <c r="HFR6" s="634"/>
      <c r="HFS6" s="634"/>
      <c r="HFT6" s="634"/>
      <c r="HFU6" s="634"/>
      <c r="HFV6" s="634"/>
      <c r="HFW6" s="634"/>
      <c r="HFX6" s="634"/>
      <c r="HFY6" s="634"/>
      <c r="HFZ6" s="634"/>
      <c r="HGA6" s="634"/>
      <c r="HGB6" s="634"/>
      <c r="HGC6" s="634"/>
      <c r="HGD6" s="634"/>
      <c r="HGE6" s="634"/>
      <c r="HGF6" s="634"/>
      <c r="HGG6" s="634"/>
      <c r="HGH6" s="634"/>
      <c r="HGI6" s="634"/>
      <c r="HGJ6" s="634"/>
      <c r="HGK6" s="634"/>
      <c r="HGL6" s="634"/>
      <c r="HGM6" s="634"/>
      <c r="HGN6" s="634"/>
      <c r="HGO6" s="634"/>
      <c r="HGP6" s="634"/>
      <c r="HGQ6" s="634"/>
      <c r="HGR6" s="634"/>
      <c r="HGS6" s="634"/>
      <c r="HGT6" s="634"/>
      <c r="HGU6" s="634"/>
      <c r="HGV6" s="634"/>
      <c r="HGW6" s="634"/>
      <c r="HGX6" s="634"/>
      <c r="HGY6" s="634"/>
      <c r="HGZ6" s="634"/>
      <c r="HHA6" s="634"/>
      <c r="HHB6" s="634"/>
      <c r="HHC6" s="634"/>
      <c r="HHD6" s="634"/>
      <c r="HHE6" s="634"/>
      <c r="HHF6" s="634"/>
      <c r="HHG6" s="634"/>
      <c r="HHH6" s="634"/>
      <c r="HHI6" s="634"/>
      <c r="HHJ6" s="634"/>
      <c r="HHK6" s="634"/>
      <c r="HHL6" s="634"/>
      <c r="HHM6" s="634"/>
      <c r="HHN6" s="634"/>
      <c r="HHO6" s="634"/>
      <c r="HHP6" s="634"/>
      <c r="HHQ6" s="634"/>
      <c r="HHR6" s="634"/>
      <c r="HHS6" s="634"/>
      <c r="HHT6" s="634"/>
      <c r="HHU6" s="634"/>
      <c r="HHV6" s="634"/>
      <c r="HHW6" s="634"/>
      <c r="HHX6" s="634"/>
      <c r="HHY6" s="634"/>
      <c r="HHZ6" s="634"/>
      <c r="HIA6" s="634"/>
      <c r="HIB6" s="634"/>
      <c r="HIC6" s="634"/>
      <c r="HID6" s="634"/>
      <c r="HIE6" s="634"/>
      <c r="HIF6" s="634"/>
      <c r="HIG6" s="634"/>
      <c r="HIH6" s="634"/>
      <c r="HII6" s="634"/>
      <c r="HIJ6" s="634"/>
      <c r="HIK6" s="634"/>
      <c r="HIL6" s="634"/>
      <c r="HIM6" s="634"/>
      <c r="HIN6" s="634"/>
      <c r="HIO6" s="634"/>
      <c r="HIP6" s="634"/>
      <c r="HIQ6" s="634"/>
      <c r="HIR6" s="634"/>
      <c r="HIS6" s="634"/>
      <c r="HIT6" s="634"/>
      <c r="HIU6" s="634"/>
      <c r="HIV6" s="634"/>
      <c r="HIW6" s="634"/>
      <c r="HIX6" s="634"/>
      <c r="HIY6" s="634"/>
      <c r="HIZ6" s="634"/>
      <c r="HJA6" s="634"/>
      <c r="HJB6" s="634"/>
      <c r="HJC6" s="634"/>
      <c r="HJD6" s="634"/>
      <c r="HJE6" s="634"/>
      <c r="HJF6" s="634"/>
      <c r="HJG6" s="634"/>
      <c r="HJH6" s="634"/>
      <c r="HJI6" s="634"/>
      <c r="HJJ6" s="634"/>
      <c r="HJK6" s="634"/>
      <c r="HJL6" s="634"/>
      <c r="HJM6" s="634"/>
      <c r="HJN6" s="634"/>
      <c r="HJO6" s="634"/>
      <c r="HJP6" s="634"/>
      <c r="HJQ6" s="634"/>
      <c r="HJR6" s="634"/>
      <c r="HJS6" s="634"/>
      <c r="HJT6" s="634"/>
      <c r="HJU6" s="634"/>
      <c r="HJV6" s="634"/>
      <c r="HJW6" s="634"/>
      <c r="HJX6" s="634"/>
      <c r="HJY6" s="634"/>
      <c r="HJZ6" s="634"/>
      <c r="HKA6" s="634"/>
      <c r="HKB6" s="634"/>
      <c r="HKC6" s="634"/>
      <c r="HKD6" s="634"/>
      <c r="HKE6" s="634"/>
      <c r="HKF6" s="634"/>
      <c r="HKG6" s="634"/>
      <c r="HKH6" s="634"/>
      <c r="HKI6" s="634"/>
      <c r="HKJ6" s="634"/>
      <c r="HKK6" s="634"/>
      <c r="HKL6" s="634"/>
      <c r="HKM6" s="634"/>
      <c r="HKN6" s="634"/>
      <c r="HKO6" s="634"/>
      <c r="HKP6" s="634"/>
      <c r="HKQ6" s="634"/>
      <c r="HKR6" s="634"/>
      <c r="HKS6" s="634"/>
      <c r="HKT6" s="634"/>
      <c r="HKU6" s="634"/>
      <c r="HKV6" s="634"/>
      <c r="HKW6" s="634"/>
      <c r="HKX6" s="634"/>
      <c r="HKY6" s="634"/>
      <c r="HKZ6" s="634"/>
      <c r="HLA6" s="634"/>
      <c r="HLB6" s="634"/>
      <c r="HLC6" s="634"/>
      <c r="HLD6" s="634"/>
      <c r="HLE6" s="634"/>
      <c r="HLF6" s="634"/>
      <c r="HLG6" s="634"/>
      <c r="HLH6" s="634"/>
      <c r="HLI6" s="634"/>
      <c r="HLJ6" s="634"/>
      <c r="HLK6" s="634"/>
      <c r="HLL6" s="634"/>
      <c r="HLM6" s="634"/>
      <c r="HLN6" s="634"/>
      <c r="HLO6" s="634"/>
      <c r="HLP6" s="634"/>
      <c r="HLQ6" s="634"/>
      <c r="HLR6" s="634"/>
      <c r="HLS6" s="634"/>
      <c r="HLT6" s="634"/>
      <c r="HLU6" s="634"/>
      <c r="HLV6" s="634"/>
      <c r="HLW6" s="634"/>
      <c r="HLX6" s="634"/>
      <c r="HLY6" s="634"/>
      <c r="HLZ6" s="634"/>
      <c r="HMA6" s="634"/>
      <c r="HMB6" s="634"/>
      <c r="HMC6" s="634"/>
      <c r="HMD6" s="634"/>
      <c r="HME6" s="634"/>
      <c r="HMF6" s="634"/>
      <c r="HMG6" s="634"/>
      <c r="HMH6" s="634"/>
      <c r="HMI6" s="634"/>
      <c r="HMJ6" s="634"/>
      <c r="HMK6" s="634"/>
      <c r="HML6" s="634"/>
      <c r="HMM6" s="634"/>
      <c r="HMN6" s="634"/>
      <c r="HMO6" s="634"/>
      <c r="HMP6" s="634"/>
      <c r="HMQ6" s="634"/>
      <c r="HMR6" s="634"/>
      <c r="HMS6" s="634"/>
      <c r="HMT6" s="634"/>
      <c r="HMU6" s="634"/>
      <c r="HMV6" s="634"/>
      <c r="HMW6" s="634"/>
      <c r="HMX6" s="634"/>
      <c r="HMY6" s="634"/>
      <c r="HMZ6" s="634"/>
      <c r="HNA6" s="634"/>
      <c r="HNB6" s="634"/>
      <c r="HNC6" s="634"/>
      <c r="HND6" s="634"/>
      <c r="HNE6" s="634"/>
      <c r="HNF6" s="634"/>
      <c r="HNG6" s="634"/>
      <c r="HNH6" s="634"/>
      <c r="HNI6" s="634"/>
      <c r="HNJ6" s="634"/>
      <c r="HNK6" s="634"/>
      <c r="HNL6" s="634"/>
      <c r="HNM6" s="634"/>
      <c r="HNN6" s="634"/>
      <c r="HNO6" s="634"/>
      <c r="HNP6" s="634"/>
      <c r="HNQ6" s="634"/>
      <c r="HNR6" s="634"/>
      <c r="HNS6" s="634"/>
      <c r="HNT6" s="634"/>
      <c r="HNU6" s="634"/>
      <c r="HNV6" s="634"/>
      <c r="HNW6" s="634"/>
      <c r="HNX6" s="634"/>
      <c r="HNY6" s="634"/>
      <c r="HNZ6" s="634"/>
      <c r="HOA6" s="634"/>
      <c r="HOB6" s="634"/>
      <c r="HOC6" s="634"/>
      <c r="HOD6" s="634"/>
      <c r="HOE6" s="634"/>
      <c r="HOF6" s="634"/>
      <c r="HOG6" s="634"/>
      <c r="HOH6" s="634"/>
      <c r="HOI6" s="634"/>
      <c r="HOJ6" s="634"/>
      <c r="HOK6" s="634"/>
      <c r="HOL6" s="634"/>
      <c r="HOM6" s="634"/>
      <c r="HON6" s="634"/>
      <c r="HOO6" s="634"/>
      <c r="HOP6" s="634"/>
      <c r="HOQ6" s="634"/>
      <c r="HOR6" s="634"/>
      <c r="HOS6" s="634"/>
      <c r="HOT6" s="634"/>
      <c r="HOU6" s="634"/>
      <c r="HOV6" s="634"/>
      <c r="HOW6" s="634"/>
      <c r="HOX6" s="634"/>
      <c r="HOY6" s="634"/>
      <c r="HOZ6" s="634"/>
      <c r="HPA6" s="634"/>
      <c r="HPB6" s="634"/>
      <c r="HPC6" s="634"/>
      <c r="HPD6" s="634"/>
      <c r="HPE6" s="634"/>
      <c r="HPF6" s="634"/>
      <c r="HPG6" s="634"/>
      <c r="HPH6" s="634"/>
      <c r="HPI6" s="634"/>
      <c r="HPJ6" s="634"/>
      <c r="HPK6" s="634"/>
      <c r="HPL6" s="634"/>
      <c r="HPM6" s="634"/>
      <c r="HPN6" s="634"/>
      <c r="HPO6" s="634"/>
      <c r="HPP6" s="634"/>
      <c r="HPQ6" s="634"/>
      <c r="HPR6" s="634"/>
      <c r="HPS6" s="634"/>
      <c r="HPT6" s="634"/>
      <c r="HPU6" s="634"/>
      <c r="HPV6" s="634"/>
      <c r="HPW6" s="634"/>
      <c r="HPX6" s="634"/>
      <c r="HPY6" s="634"/>
      <c r="HPZ6" s="634"/>
      <c r="HQA6" s="634"/>
      <c r="HQB6" s="634"/>
      <c r="HQC6" s="634"/>
      <c r="HQD6" s="634"/>
      <c r="HQE6" s="634"/>
      <c r="HQF6" s="634"/>
      <c r="HQG6" s="634"/>
      <c r="HQH6" s="634"/>
      <c r="HQI6" s="634"/>
      <c r="HQJ6" s="634"/>
      <c r="HQK6" s="634"/>
      <c r="HQL6" s="634"/>
      <c r="HQM6" s="634"/>
      <c r="HQN6" s="634"/>
      <c r="HQO6" s="634"/>
      <c r="HQP6" s="634"/>
      <c r="HQQ6" s="634"/>
      <c r="HQR6" s="634"/>
      <c r="HQS6" s="634"/>
      <c r="HQT6" s="634"/>
      <c r="HQU6" s="634"/>
      <c r="HQV6" s="634"/>
      <c r="HQW6" s="634"/>
      <c r="HQX6" s="634"/>
      <c r="HQY6" s="634"/>
      <c r="HQZ6" s="634"/>
      <c r="HRA6" s="634"/>
      <c r="HRB6" s="634"/>
      <c r="HRC6" s="634"/>
      <c r="HRD6" s="634"/>
      <c r="HRE6" s="634"/>
      <c r="HRF6" s="634"/>
      <c r="HRG6" s="634"/>
      <c r="HRH6" s="634"/>
      <c r="HRI6" s="634"/>
      <c r="HRJ6" s="634"/>
      <c r="HRK6" s="634"/>
      <c r="HRL6" s="634"/>
      <c r="HRM6" s="634"/>
      <c r="HRN6" s="634"/>
      <c r="HRO6" s="634"/>
      <c r="HRP6" s="634"/>
      <c r="HRQ6" s="634"/>
      <c r="HRR6" s="634"/>
      <c r="HRS6" s="634"/>
      <c r="HRT6" s="634"/>
      <c r="HRU6" s="634"/>
      <c r="HRV6" s="634"/>
      <c r="HRW6" s="634"/>
      <c r="HRX6" s="634"/>
      <c r="HRY6" s="634"/>
      <c r="HRZ6" s="634"/>
      <c r="HSA6" s="634"/>
      <c r="HSB6" s="634"/>
      <c r="HSC6" s="634"/>
      <c r="HSD6" s="634"/>
      <c r="HSE6" s="634"/>
      <c r="HSF6" s="634"/>
      <c r="HSG6" s="634"/>
      <c r="HSH6" s="634"/>
      <c r="HSI6" s="634"/>
      <c r="HSJ6" s="634"/>
      <c r="HSK6" s="634"/>
      <c r="HSL6" s="634"/>
      <c r="HSM6" s="634"/>
      <c r="HSN6" s="634"/>
      <c r="HSO6" s="634"/>
      <c r="HSP6" s="634"/>
      <c r="HSQ6" s="634"/>
      <c r="HSR6" s="634"/>
      <c r="HSS6" s="634"/>
      <c r="HST6" s="634"/>
      <c r="HSU6" s="634"/>
      <c r="HSV6" s="634"/>
      <c r="HSW6" s="634"/>
      <c r="HSX6" s="634"/>
      <c r="HSY6" s="634"/>
      <c r="HSZ6" s="634"/>
      <c r="HTA6" s="634"/>
      <c r="HTB6" s="634"/>
      <c r="HTC6" s="634"/>
      <c r="HTD6" s="634"/>
      <c r="HTE6" s="634"/>
      <c r="HTF6" s="634"/>
      <c r="HTG6" s="634"/>
      <c r="HTH6" s="634"/>
      <c r="HTI6" s="634"/>
      <c r="HTJ6" s="634"/>
      <c r="HTK6" s="634"/>
      <c r="HTL6" s="634"/>
      <c r="HTM6" s="634"/>
      <c r="HTN6" s="634"/>
      <c r="HTO6" s="634"/>
      <c r="HTP6" s="634"/>
      <c r="HTQ6" s="634"/>
      <c r="HTR6" s="634"/>
      <c r="HTS6" s="634"/>
      <c r="HTT6" s="634"/>
      <c r="HTU6" s="634"/>
      <c r="HTV6" s="634"/>
      <c r="HTW6" s="634"/>
      <c r="HTX6" s="634"/>
      <c r="HTY6" s="634"/>
      <c r="HTZ6" s="634"/>
      <c r="HUA6" s="634"/>
      <c r="HUB6" s="634"/>
      <c r="HUC6" s="634"/>
      <c r="HUD6" s="634"/>
      <c r="HUE6" s="634"/>
      <c r="HUF6" s="634"/>
      <c r="HUG6" s="634"/>
      <c r="HUH6" s="634"/>
      <c r="HUI6" s="634"/>
      <c r="HUJ6" s="634"/>
      <c r="HUK6" s="634"/>
      <c r="HUL6" s="634"/>
      <c r="HUM6" s="634"/>
      <c r="HUN6" s="634"/>
      <c r="HUO6" s="634"/>
      <c r="HUP6" s="634"/>
      <c r="HUQ6" s="634"/>
      <c r="HUR6" s="634"/>
      <c r="HUS6" s="634"/>
      <c r="HUT6" s="634"/>
      <c r="HUU6" s="634"/>
      <c r="HUV6" s="634"/>
      <c r="HUW6" s="634"/>
      <c r="HUX6" s="634"/>
      <c r="HUY6" s="634"/>
      <c r="HUZ6" s="634"/>
      <c r="HVA6" s="634"/>
      <c r="HVB6" s="634"/>
      <c r="HVC6" s="634"/>
      <c r="HVD6" s="634"/>
      <c r="HVE6" s="634"/>
      <c r="HVF6" s="634"/>
      <c r="HVG6" s="634"/>
      <c r="HVH6" s="634"/>
      <c r="HVI6" s="634"/>
      <c r="HVJ6" s="634"/>
      <c r="HVK6" s="634"/>
      <c r="HVL6" s="634"/>
      <c r="HVM6" s="634"/>
      <c r="HVN6" s="634"/>
      <c r="HVO6" s="634"/>
      <c r="HVP6" s="634"/>
      <c r="HVQ6" s="634"/>
      <c r="HVR6" s="634"/>
      <c r="HVS6" s="634"/>
      <c r="HVT6" s="634"/>
      <c r="HVU6" s="634"/>
      <c r="HVV6" s="634"/>
      <c r="HVW6" s="634"/>
      <c r="HVX6" s="634"/>
      <c r="HVY6" s="634"/>
      <c r="HVZ6" s="634"/>
      <c r="HWA6" s="634"/>
      <c r="HWB6" s="634"/>
      <c r="HWC6" s="634"/>
      <c r="HWD6" s="634"/>
      <c r="HWE6" s="634"/>
      <c r="HWF6" s="634"/>
      <c r="HWG6" s="634"/>
      <c r="HWH6" s="634"/>
      <c r="HWI6" s="634"/>
      <c r="HWJ6" s="634"/>
      <c r="HWK6" s="634"/>
      <c r="HWL6" s="634"/>
      <c r="HWM6" s="634"/>
      <c r="HWN6" s="634"/>
      <c r="HWO6" s="634"/>
      <c r="HWP6" s="634"/>
      <c r="HWQ6" s="634"/>
      <c r="HWR6" s="634"/>
      <c r="HWS6" s="634"/>
      <c r="HWT6" s="634"/>
      <c r="HWU6" s="634"/>
      <c r="HWV6" s="634"/>
      <c r="HWW6" s="634"/>
      <c r="HWX6" s="634"/>
      <c r="HWY6" s="634"/>
      <c r="HWZ6" s="634"/>
      <c r="HXA6" s="634"/>
      <c r="HXB6" s="634"/>
      <c r="HXC6" s="634"/>
      <c r="HXD6" s="634"/>
      <c r="HXE6" s="634"/>
      <c r="HXF6" s="634"/>
      <c r="HXG6" s="634"/>
      <c r="HXH6" s="634"/>
      <c r="HXI6" s="634"/>
      <c r="HXJ6" s="634"/>
      <c r="HXK6" s="634"/>
      <c r="HXL6" s="634"/>
      <c r="HXM6" s="634"/>
      <c r="HXN6" s="634"/>
      <c r="HXO6" s="634"/>
      <c r="HXP6" s="634"/>
      <c r="HXQ6" s="634"/>
      <c r="HXR6" s="634"/>
      <c r="HXS6" s="634"/>
      <c r="HXT6" s="634"/>
      <c r="HXU6" s="634"/>
      <c r="HXV6" s="634"/>
      <c r="HXW6" s="634"/>
      <c r="HXX6" s="634"/>
      <c r="HXY6" s="634"/>
      <c r="HXZ6" s="634"/>
      <c r="HYA6" s="634"/>
      <c r="HYB6" s="634"/>
      <c r="HYC6" s="634"/>
      <c r="HYD6" s="634"/>
      <c r="HYE6" s="634"/>
      <c r="HYF6" s="634"/>
      <c r="HYG6" s="634"/>
      <c r="HYH6" s="634"/>
      <c r="HYI6" s="634"/>
      <c r="HYJ6" s="634"/>
      <c r="HYK6" s="634"/>
      <c r="HYL6" s="634"/>
      <c r="HYM6" s="634"/>
      <c r="HYN6" s="634"/>
      <c r="HYO6" s="634"/>
      <c r="HYP6" s="634"/>
      <c r="HYQ6" s="634"/>
      <c r="HYR6" s="634"/>
      <c r="HYS6" s="634"/>
      <c r="HYT6" s="634"/>
      <c r="HYU6" s="634"/>
      <c r="HYV6" s="634"/>
      <c r="HYW6" s="634"/>
      <c r="HYX6" s="634"/>
      <c r="HYY6" s="634"/>
      <c r="HYZ6" s="634"/>
      <c r="HZA6" s="634"/>
      <c r="HZB6" s="634"/>
      <c r="HZC6" s="634"/>
      <c r="HZD6" s="634"/>
      <c r="HZE6" s="634"/>
      <c r="HZF6" s="634"/>
      <c r="HZG6" s="634"/>
      <c r="HZH6" s="634"/>
      <c r="HZI6" s="634"/>
      <c r="HZJ6" s="634"/>
      <c r="HZK6" s="634"/>
      <c r="HZL6" s="634"/>
      <c r="HZM6" s="634"/>
      <c r="HZN6" s="634"/>
      <c r="HZO6" s="634"/>
      <c r="HZP6" s="634"/>
      <c r="HZQ6" s="634"/>
      <c r="HZR6" s="634"/>
      <c r="HZS6" s="634"/>
      <c r="HZT6" s="634"/>
      <c r="HZU6" s="634"/>
      <c r="HZV6" s="634"/>
      <c r="HZW6" s="634"/>
      <c r="HZX6" s="634"/>
      <c r="HZY6" s="634"/>
      <c r="HZZ6" s="634"/>
      <c r="IAA6" s="634"/>
      <c r="IAB6" s="634"/>
      <c r="IAC6" s="634"/>
      <c r="IAD6" s="634"/>
      <c r="IAE6" s="634"/>
      <c r="IAF6" s="634"/>
      <c r="IAG6" s="634"/>
      <c r="IAH6" s="634"/>
      <c r="IAI6" s="634"/>
      <c r="IAJ6" s="634"/>
      <c r="IAK6" s="634"/>
      <c r="IAL6" s="634"/>
      <c r="IAM6" s="634"/>
      <c r="IAN6" s="634"/>
      <c r="IAO6" s="634"/>
      <c r="IAP6" s="634"/>
      <c r="IAQ6" s="634"/>
      <c r="IAR6" s="634"/>
      <c r="IAS6" s="634"/>
      <c r="IAT6" s="634"/>
      <c r="IAU6" s="634"/>
      <c r="IAV6" s="634"/>
      <c r="IAW6" s="634"/>
      <c r="IAX6" s="634"/>
      <c r="IAY6" s="634"/>
      <c r="IAZ6" s="634"/>
      <c r="IBA6" s="634"/>
      <c r="IBB6" s="634"/>
      <c r="IBC6" s="634"/>
      <c r="IBD6" s="634"/>
      <c r="IBE6" s="634"/>
      <c r="IBF6" s="634"/>
      <c r="IBG6" s="634"/>
      <c r="IBH6" s="634"/>
      <c r="IBI6" s="634"/>
      <c r="IBJ6" s="634"/>
      <c r="IBK6" s="634"/>
      <c r="IBL6" s="634"/>
      <c r="IBM6" s="634"/>
      <c r="IBN6" s="634"/>
      <c r="IBO6" s="634"/>
      <c r="IBP6" s="634"/>
      <c r="IBQ6" s="634"/>
      <c r="IBR6" s="634"/>
      <c r="IBS6" s="634"/>
      <c r="IBT6" s="634"/>
      <c r="IBU6" s="634"/>
      <c r="IBV6" s="634"/>
      <c r="IBW6" s="634"/>
      <c r="IBX6" s="634"/>
      <c r="IBY6" s="634"/>
      <c r="IBZ6" s="634"/>
      <c r="ICA6" s="634"/>
      <c r="ICB6" s="634"/>
      <c r="ICC6" s="634"/>
      <c r="ICD6" s="634"/>
      <c r="ICE6" s="634"/>
      <c r="ICF6" s="634"/>
      <c r="ICG6" s="634"/>
      <c r="ICH6" s="634"/>
      <c r="ICI6" s="634"/>
      <c r="ICJ6" s="634"/>
      <c r="ICK6" s="634"/>
      <c r="ICL6" s="634"/>
      <c r="ICM6" s="634"/>
      <c r="ICN6" s="634"/>
      <c r="ICO6" s="634"/>
      <c r="ICP6" s="634"/>
      <c r="ICQ6" s="634"/>
      <c r="ICR6" s="634"/>
      <c r="ICS6" s="634"/>
      <c r="ICT6" s="634"/>
      <c r="ICU6" s="634"/>
      <c r="ICV6" s="634"/>
      <c r="ICW6" s="634"/>
      <c r="ICX6" s="634"/>
      <c r="ICY6" s="634"/>
      <c r="ICZ6" s="634"/>
      <c r="IDA6" s="634"/>
      <c r="IDB6" s="634"/>
      <c r="IDC6" s="634"/>
      <c r="IDD6" s="634"/>
      <c r="IDE6" s="634"/>
      <c r="IDF6" s="634"/>
      <c r="IDG6" s="634"/>
      <c r="IDH6" s="634"/>
      <c r="IDI6" s="634"/>
      <c r="IDJ6" s="634"/>
      <c r="IDK6" s="634"/>
      <c r="IDL6" s="634"/>
      <c r="IDM6" s="634"/>
      <c r="IDN6" s="634"/>
      <c r="IDO6" s="634"/>
      <c r="IDP6" s="634"/>
      <c r="IDQ6" s="634"/>
      <c r="IDR6" s="634"/>
      <c r="IDS6" s="634"/>
      <c r="IDT6" s="634"/>
      <c r="IDU6" s="634"/>
      <c r="IDV6" s="634"/>
      <c r="IDW6" s="634"/>
      <c r="IDX6" s="634"/>
      <c r="IDY6" s="634"/>
      <c r="IDZ6" s="634"/>
      <c r="IEA6" s="634"/>
      <c r="IEB6" s="634"/>
      <c r="IEC6" s="634"/>
      <c r="IED6" s="634"/>
      <c r="IEE6" s="634"/>
      <c r="IEF6" s="634"/>
      <c r="IEG6" s="634"/>
      <c r="IEH6" s="634"/>
      <c r="IEI6" s="634"/>
      <c r="IEJ6" s="634"/>
      <c r="IEK6" s="634"/>
      <c r="IEL6" s="634"/>
      <c r="IEM6" s="634"/>
      <c r="IEN6" s="634"/>
      <c r="IEO6" s="634"/>
      <c r="IEP6" s="634"/>
      <c r="IEQ6" s="634"/>
      <c r="IER6" s="634"/>
      <c r="IES6" s="634"/>
      <c r="IET6" s="634"/>
      <c r="IEU6" s="634"/>
      <c r="IEV6" s="634"/>
      <c r="IEW6" s="634"/>
      <c r="IEX6" s="634"/>
      <c r="IEY6" s="634"/>
      <c r="IEZ6" s="634"/>
      <c r="IFA6" s="634"/>
      <c r="IFB6" s="634"/>
      <c r="IFC6" s="634"/>
      <c r="IFD6" s="634"/>
      <c r="IFE6" s="634"/>
      <c r="IFF6" s="634"/>
      <c r="IFG6" s="634"/>
      <c r="IFH6" s="634"/>
      <c r="IFI6" s="634"/>
      <c r="IFJ6" s="634"/>
      <c r="IFK6" s="634"/>
      <c r="IFL6" s="634"/>
      <c r="IFM6" s="634"/>
      <c r="IFN6" s="634"/>
      <c r="IFO6" s="634"/>
      <c r="IFP6" s="634"/>
      <c r="IFQ6" s="634"/>
      <c r="IFR6" s="634"/>
      <c r="IFS6" s="634"/>
      <c r="IFT6" s="634"/>
      <c r="IFU6" s="634"/>
      <c r="IFV6" s="634"/>
      <c r="IFW6" s="634"/>
      <c r="IFX6" s="634"/>
      <c r="IFY6" s="634"/>
      <c r="IFZ6" s="634"/>
      <c r="IGA6" s="634"/>
      <c r="IGB6" s="634"/>
      <c r="IGC6" s="634"/>
      <c r="IGD6" s="634"/>
      <c r="IGE6" s="634"/>
      <c r="IGF6" s="634"/>
      <c r="IGG6" s="634"/>
      <c r="IGH6" s="634"/>
      <c r="IGI6" s="634"/>
      <c r="IGJ6" s="634"/>
      <c r="IGK6" s="634"/>
      <c r="IGL6" s="634"/>
      <c r="IGM6" s="634"/>
      <c r="IGN6" s="634"/>
      <c r="IGO6" s="634"/>
      <c r="IGP6" s="634"/>
      <c r="IGQ6" s="634"/>
      <c r="IGR6" s="634"/>
      <c r="IGS6" s="634"/>
      <c r="IGT6" s="634"/>
      <c r="IGU6" s="634"/>
      <c r="IGV6" s="634"/>
      <c r="IGW6" s="634"/>
      <c r="IGX6" s="634"/>
      <c r="IGY6" s="634"/>
      <c r="IGZ6" s="634"/>
      <c r="IHA6" s="634"/>
      <c r="IHB6" s="634"/>
      <c r="IHC6" s="634"/>
      <c r="IHD6" s="634"/>
      <c r="IHE6" s="634"/>
      <c r="IHF6" s="634"/>
      <c r="IHG6" s="634"/>
      <c r="IHH6" s="634"/>
      <c r="IHI6" s="634"/>
      <c r="IHJ6" s="634"/>
      <c r="IHK6" s="634"/>
      <c r="IHL6" s="634"/>
      <c r="IHM6" s="634"/>
      <c r="IHN6" s="634"/>
      <c r="IHO6" s="634"/>
      <c r="IHP6" s="634"/>
      <c r="IHQ6" s="634"/>
      <c r="IHR6" s="634"/>
      <c r="IHS6" s="634"/>
      <c r="IHT6" s="634"/>
      <c r="IHU6" s="634"/>
      <c r="IHV6" s="634"/>
      <c r="IHW6" s="634"/>
      <c r="IHX6" s="634"/>
      <c r="IHY6" s="634"/>
      <c r="IHZ6" s="634"/>
      <c r="IIA6" s="634"/>
      <c r="IIB6" s="634"/>
      <c r="IIC6" s="634"/>
      <c r="IID6" s="634"/>
      <c r="IIE6" s="634"/>
      <c r="IIF6" s="634"/>
      <c r="IIG6" s="634"/>
      <c r="IIH6" s="634"/>
      <c r="III6" s="634"/>
      <c r="IIJ6" s="634"/>
      <c r="IIK6" s="634"/>
      <c r="IIL6" s="634"/>
      <c r="IIM6" s="634"/>
      <c r="IIN6" s="634"/>
      <c r="IIO6" s="634"/>
      <c r="IIP6" s="634"/>
      <c r="IIQ6" s="634"/>
      <c r="IIR6" s="634"/>
      <c r="IIS6" s="634"/>
      <c r="IIT6" s="634"/>
      <c r="IIU6" s="634"/>
      <c r="IIV6" s="634"/>
      <c r="IIW6" s="634"/>
      <c r="IIX6" s="634"/>
      <c r="IIY6" s="634"/>
      <c r="IIZ6" s="634"/>
      <c r="IJA6" s="634"/>
      <c r="IJB6" s="634"/>
      <c r="IJC6" s="634"/>
      <c r="IJD6" s="634"/>
      <c r="IJE6" s="634"/>
      <c r="IJF6" s="634"/>
      <c r="IJG6" s="634"/>
      <c r="IJH6" s="634"/>
      <c r="IJI6" s="634"/>
      <c r="IJJ6" s="634"/>
      <c r="IJK6" s="634"/>
      <c r="IJL6" s="634"/>
      <c r="IJM6" s="634"/>
      <c r="IJN6" s="634"/>
      <c r="IJO6" s="634"/>
      <c r="IJP6" s="634"/>
      <c r="IJQ6" s="634"/>
      <c r="IJR6" s="634"/>
      <c r="IJS6" s="634"/>
      <c r="IJT6" s="634"/>
      <c r="IJU6" s="634"/>
      <c r="IJV6" s="634"/>
      <c r="IJW6" s="634"/>
      <c r="IJX6" s="634"/>
      <c r="IJY6" s="634"/>
      <c r="IJZ6" s="634"/>
      <c r="IKA6" s="634"/>
      <c r="IKB6" s="634"/>
      <c r="IKC6" s="634"/>
      <c r="IKD6" s="634"/>
      <c r="IKE6" s="634"/>
      <c r="IKF6" s="634"/>
      <c r="IKG6" s="634"/>
      <c r="IKH6" s="634"/>
      <c r="IKI6" s="634"/>
      <c r="IKJ6" s="634"/>
      <c r="IKK6" s="634"/>
      <c r="IKL6" s="634"/>
      <c r="IKM6" s="634"/>
      <c r="IKN6" s="634"/>
      <c r="IKO6" s="634"/>
      <c r="IKP6" s="634"/>
      <c r="IKQ6" s="634"/>
      <c r="IKR6" s="634"/>
      <c r="IKS6" s="634"/>
      <c r="IKT6" s="634"/>
      <c r="IKU6" s="634"/>
      <c r="IKV6" s="634"/>
      <c r="IKW6" s="634"/>
      <c r="IKX6" s="634"/>
      <c r="IKY6" s="634"/>
      <c r="IKZ6" s="634"/>
      <c r="ILA6" s="634"/>
      <c r="ILB6" s="634"/>
      <c r="ILC6" s="634"/>
      <c r="ILD6" s="634"/>
      <c r="ILE6" s="634"/>
      <c r="ILF6" s="634"/>
      <c r="ILG6" s="634"/>
      <c r="ILH6" s="634"/>
      <c r="ILI6" s="634"/>
      <c r="ILJ6" s="634"/>
      <c r="ILK6" s="634"/>
      <c r="ILL6" s="634"/>
      <c r="ILM6" s="634"/>
      <c r="ILN6" s="634"/>
      <c r="ILO6" s="634"/>
      <c r="ILP6" s="634"/>
      <c r="ILQ6" s="634"/>
      <c r="ILR6" s="634"/>
      <c r="ILS6" s="634"/>
      <c r="ILT6" s="634"/>
      <c r="ILU6" s="634"/>
      <c r="ILV6" s="634"/>
      <c r="ILW6" s="634"/>
      <c r="ILX6" s="634"/>
      <c r="ILY6" s="634"/>
      <c r="ILZ6" s="634"/>
      <c r="IMA6" s="634"/>
      <c r="IMB6" s="634"/>
      <c r="IMC6" s="634"/>
      <c r="IMD6" s="634"/>
      <c r="IME6" s="634"/>
      <c r="IMF6" s="634"/>
      <c r="IMG6" s="634"/>
      <c r="IMH6" s="634"/>
      <c r="IMI6" s="634"/>
      <c r="IMJ6" s="634"/>
      <c r="IMK6" s="634"/>
      <c r="IML6" s="634"/>
      <c r="IMM6" s="634"/>
      <c r="IMN6" s="634"/>
      <c r="IMO6" s="634"/>
      <c r="IMP6" s="634"/>
      <c r="IMQ6" s="634"/>
      <c r="IMR6" s="634"/>
      <c r="IMS6" s="634"/>
      <c r="IMT6" s="634"/>
      <c r="IMU6" s="634"/>
      <c r="IMV6" s="634"/>
      <c r="IMW6" s="634"/>
      <c r="IMX6" s="634"/>
      <c r="IMY6" s="634"/>
      <c r="IMZ6" s="634"/>
      <c r="INA6" s="634"/>
      <c r="INB6" s="634"/>
      <c r="INC6" s="634"/>
      <c r="IND6" s="634"/>
      <c r="INE6" s="634"/>
      <c r="INF6" s="634"/>
      <c r="ING6" s="634"/>
      <c r="INH6" s="634"/>
      <c r="INI6" s="634"/>
      <c r="INJ6" s="634"/>
      <c r="INK6" s="634"/>
      <c r="INL6" s="634"/>
      <c r="INM6" s="634"/>
      <c r="INN6" s="634"/>
      <c r="INO6" s="634"/>
      <c r="INP6" s="634"/>
      <c r="INQ6" s="634"/>
      <c r="INR6" s="634"/>
      <c r="INS6" s="634"/>
      <c r="INT6" s="634"/>
      <c r="INU6" s="634"/>
      <c r="INV6" s="634"/>
      <c r="INW6" s="634"/>
      <c r="INX6" s="634"/>
      <c r="INY6" s="634"/>
      <c r="INZ6" s="634"/>
      <c r="IOA6" s="634"/>
      <c r="IOB6" s="634"/>
      <c r="IOC6" s="634"/>
      <c r="IOD6" s="634"/>
      <c r="IOE6" s="634"/>
      <c r="IOF6" s="634"/>
      <c r="IOG6" s="634"/>
      <c r="IOH6" s="634"/>
      <c r="IOI6" s="634"/>
      <c r="IOJ6" s="634"/>
      <c r="IOK6" s="634"/>
      <c r="IOL6" s="634"/>
      <c r="IOM6" s="634"/>
      <c r="ION6" s="634"/>
      <c r="IOO6" s="634"/>
      <c r="IOP6" s="634"/>
      <c r="IOQ6" s="634"/>
      <c r="IOR6" s="634"/>
      <c r="IOS6" s="634"/>
      <c r="IOT6" s="634"/>
      <c r="IOU6" s="634"/>
      <c r="IOV6" s="634"/>
      <c r="IOW6" s="634"/>
      <c r="IOX6" s="634"/>
      <c r="IOY6" s="634"/>
      <c r="IOZ6" s="634"/>
      <c r="IPA6" s="634"/>
      <c r="IPB6" s="634"/>
      <c r="IPC6" s="634"/>
      <c r="IPD6" s="634"/>
      <c r="IPE6" s="634"/>
      <c r="IPF6" s="634"/>
      <c r="IPG6" s="634"/>
      <c r="IPH6" s="634"/>
      <c r="IPI6" s="634"/>
      <c r="IPJ6" s="634"/>
      <c r="IPK6" s="634"/>
      <c r="IPL6" s="634"/>
      <c r="IPM6" s="634"/>
      <c r="IPN6" s="634"/>
      <c r="IPO6" s="634"/>
      <c r="IPP6" s="634"/>
      <c r="IPQ6" s="634"/>
      <c r="IPR6" s="634"/>
      <c r="IPS6" s="634"/>
      <c r="IPT6" s="634"/>
      <c r="IPU6" s="634"/>
      <c r="IPV6" s="634"/>
      <c r="IPW6" s="634"/>
      <c r="IPX6" s="634"/>
      <c r="IPY6" s="634"/>
      <c r="IPZ6" s="634"/>
      <c r="IQA6" s="634"/>
      <c r="IQB6" s="634"/>
      <c r="IQC6" s="634"/>
      <c r="IQD6" s="634"/>
      <c r="IQE6" s="634"/>
      <c r="IQF6" s="634"/>
      <c r="IQG6" s="634"/>
      <c r="IQH6" s="634"/>
      <c r="IQI6" s="634"/>
      <c r="IQJ6" s="634"/>
      <c r="IQK6" s="634"/>
      <c r="IQL6" s="634"/>
      <c r="IQM6" s="634"/>
      <c r="IQN6" s="634"/>
      <c r="IQO6" s="634"/>
      <c r="IQP6" s="634"/>
      <c r="IQQ6" s="634"/>
      <c r="IQR6" s="634"/>
      <c r="IQS6" s="634"/>
      <c r="IQT6" s="634"/>
      <c r="IQU6" s="634"/>
      <c r="IQV6" s="634"/>
      <c r="IQW6" s="634"/>
      <c r="IQX6" s="634"/>
      <c r="IQY6" s="634"/>
      <c r="IQZ6" s="634"/>
      <c r="IRA6" s="634"/>
      <c r="IRB6" s="634"/>
      <c r="IRC6" s="634"/>
      <c r="IRD6" s="634"/>
      <c r="IRE6" s="634"/>
      <c r="IRF6" s="634"/>
      <c r="IRG6" s="634"/>
      <c r="IRH6" s="634"/>
      <c r="IRI6" s="634"/>
      <c r="IRJ6" s="634"/>
      <c r="IRK6" s="634"/>
      <c r="IRL6" s="634"/>
      <c r="IRM6" s="634"/>
      <c r="IRN6" s="634"/>
      <c r="IRO6" s="634"/>
      <c r="IRP6" s="634"/>
      <c r="IRQ6" s="634"/>
      <c r="IRR6" s="634"/>
      <c r="IRS6" s="634"/>
      <c r="IRT6" s="634"/>
      <c r="IRU6" s="634"/>
      <c r="IRV6" s="634"/>
      <c r="IRW6" s="634"/>
      <c r="IRX6" s="634"/>
      <c r="IRY6" s="634"/>
      <c r="IRZ6" s="634"/>
      <c r="ISA6" s="634"/>
      <c r="ISB6" s="634"/>
      <c r="ISC6" s="634"/>
      <c r="ISD6" s="634"/>
      <c r="ISE6" s="634"/>
      <c r="ISF6" s="634"/>
      <c r="ISG6" s="634"/>
      <c r="ISH6" s="634"/>
      <c r="ISI6" s="634"/>
      <c r="ISJ6" s="634"/>
      <c r="ISK6" s="634"/>
      <c r="ISL6" s="634"/>
      <c r="ISM6" s="634"/>
      <c r="ISN6" s="634"/>
      <c r="ISO6" s="634"/>
      <c r="ISP6" s="634"/>
      <c r="ISQ6" s="634"/>
      <c r="ISR6" s="634"/>
      <c r="ISS6" s="634"/>
      <c r="IST6" s="634"/>
      <c r="ISU6" s="634"/>
      <c r="ISV6" s="634"/>
      <c r="ISW6" s="634"/>
      <c r="ISX6" s="634"/>
      <c r="ISY6" s="634"/>
      <c r="ISZ6" s="634"/>
      <c r="ITA6" s="634"/>
      <c r="ITB6" s="634"/>
      <c r="ITC6" s="634"/>
      <c r="ITD6" s="634"/>
      <c r="ITE6" s="634"/>
      <c r="ITF6" s="634"/>
      <c r="ITG6" s="634"/>
      <c r="ITH6" s="634"/>
      <c r="ITI6" s="634"/>
      <c r="ITJ6" s="634"/>
      <c r="ITK6" s="634"/>
      <c r="ITL6" s="634"/>
      <c r="ITM6" s="634"/>
      <c r="ITN6" s="634"/>
      <c r="ITO6" s="634"/>
      <c r="ITP6" s="634"/>
      <c r="ITQ6" s="634"/>
      <c r="ITR6" s="634"/>
      <c r="ITS6" s="634"/>
      <c r="ITT6" s="634"/>
      <c r="ITU6" s="634"/>
      <c r="ITV6" s="634"/>
      <c r="ITW6" s="634"/>
      <c r="ITX6" s="634"/>
      <c r="ITY6" s="634"/>
      <c r="ITZ6" s="634"/>
      <c r="IUA6" s="634"/>
      <c r="IUB6" s="634"/>
      <c r="IUC6" s="634"/>
      <c r="IUD6" s="634"/>
      <c r="IUE6" s="634"/>
      <c r="IUF6" s="634"/>
      <c r="IUG6" s="634"/>
      <c r="IUH6" s="634"/>
      <c r="IUI6" s="634"/>
      <c r="IUJ6" s="634"/>
      <c r="IUK6" s="634"/>
      <c r="IUL6" s="634"/>
      <c r="IUM6" s="634"/>
      <c r="IUN6" s="634"/>
      <c r="IUO6" s="634"/>
      <c r="IUP6" s="634"/>
      <c r="IUQ6" s="634"/>
      <c r="IUR6" s="634"/>
      <c r="IUS6" s="634"/>
      <c r="IUT6" s="634"/>
      <c r="IUU6" s="634"/>
      <c r="IUV6" s="634"/>
      <c r="IUW6" s="634"/>
      <c r="IUX6" s="634"/>
      <c r="IUY6" s="634"/>
      <c r="IUZ6" s="634"/>
      <c r="IVA6" s="634"/>
      <c r="IVB6" s="634"/>
      <c r="IVC6" s="634"/>
      <c r="IVD6" s="634"/>
      <c r="IVE6" s="634"/>
      <c r="IVF6" s="634"/>
      <c r="IVG6" s="634"/>
      <c r="IVH6" s="634"/>
      <c r="IVI6" s="634"/>
      <c r="IVJ6" s="634"/>
      <c r="IVK6" s="634"/>
      <c r="IVL6" s="634"/>
      <c r="IVM6" s="634"/>
      <c r="IVN6" s="634"/>
      <c r="IVO6" s="634"/>
      <c r="IVP6" s="634"/>
      <c r="IVQ6" s="634"/>
      <c r="IVR6" s="634"/>
      <c r="IVS6" s="634"/>
      <c r="IVT6" s="634"/>
      <c r="IVU6" s="634"/>
      <c r="IVV6" s="634"/>
      <c r="IVW6" s="634"/>
      <c r="IVX6" s="634"/>
      <c r="IVY6" s="634"/>
      <c r="IVZ6" s="634"/>
      <c r="IWA6" s="634"/>
      <c r="IWB6" s="634"/>
      <c r="IWC6" s="634"/>
      <c r="IWD6" s="634"/>
      <c r="IWE6" s="634"/>
      <c r="IWF6" s="634"/>
      <c r="IWG6" s="634"/>
      <c r="IWH6" s="634"/>
      <c r="IWI6" s="634"/>
      <c r="IWJ6" s="634"/>
      <c r="IWK6" s="634"/>
      <c r="IWL6" s="634"/>
      <c r="IWM6" s="634"/>
      <c r="IWN6" s="634"/>
      <c r="IWO6" s="634"/>
      <c r="IWP6" s="634"/>
      <c r="IWQ6" s="634"/>
      <c r="IWR6" s="634"/>
      <c r="IWS6" s="634"/>
      <c r="IWT6" s="634"/>
      <c r="IWU6" s="634"/>
      <c r="IWV6" s="634"/>
      <c r="IWW6" s="634"/>
      <c r="IWX6" s="634"/>
      <c r="IWY6" s="634"/>
      <c r="IWZ6" s="634"/>
      <c r="IXA6" s="634"/>
      <c r="IXB6" s="634"/>
      <c r="IXC6" s="634"/>
      <c r="IXD6" s="634"/>
      <c r="IXE6" s="634"/>
      <c r="IXF6" s="634"/>
      <c r="IXG6" s="634"/>
      <c r="IXH6" s="634"/>
      <c r="IXI6" s="634"/>
      <c r="IXJ6" s="634"/>
      <c r="IXK6" s="634"/>
      <c r="IXL6" s="634"/>
      <c r="IXM6" s="634"/>
      <c r="IXN6" s="634"/>
      <c r="IXO6" s="634"/>
      <c r="IXP6" s="634"/>
      <c r="IXQ6" s="634"/>
      <c r="IXR6" s="634"/>
      <c r="IXS6" s="634"/>
      <c r="IXT6" s="634"/>
      <c r="IXU6" s="634"/>
      <c r="IXV6" s="634"/>
      <c r="IXW6" s="634"/>
      <c r="IXX6" s="634"/>
      <c r="IXY6" s="634"/>
      <c r="IXZ6" s="634"/>
      <c r="IYA6" s="634"/>
      <c r="IYB6" s="634"/>
      <c r="IYC6" s="634"/>
      <c r="IYD6" s="634"/>
      <c r="IYE6" s="634"/>
      <c r="IYF6" s="634"/>
      <c r="IYG6" s="634"/>
      <c r="IYH6" s="634"/>
      <c r="IYI6" s="634"/>
      <c r="IYJ6" s="634"/>
      <c r="IYK6" s="634"/>
      <c r="IYL6" s="634"/>
      <c r="IYM6" s="634"/>
      <c r="IYN6" s="634"/>
      <c r="IYO6" s="634"/>
      <c r="IYP6" s="634"/>
      <c r="IYQ6" s="634"/>
      <c r="IYR6" s="634"/>
      <c r="IYS6" s="634"/>
      <c r="IYT6" s="634"/>
      <c r="IYU6" s="634"/>
      <c r="IYV6" s="634"/>
      <c r="IYW6" s="634"/>
      <c r="IYX6" s="634"/>
      <c r="IYY6" s="634"/>
      <c r="IYZ6" s="634"/>
      <c r="IZA6" s="634"/>
      <c r="IZB6" s="634"/>
      <c r="IZC6" s="634"/>
      <c r="IZD6" s="634"/>
      <c r="IZE6" s="634"/>
      <c r="IZF6" s="634"/>
      <c r="IZG6" s="634"/>
      <c r="IZH6" s="634"/>
      <c r="IZI6" s="634"/>
      <c r="IZJ6" s="634"/>
      <c r="IZK6" s="634"/>
      <c r="IZL6" s="634"/>
      <c r="IZM6" s="634"/>
      <c r="IZN6" s="634"/>
      <c r="IZO6" s="634"/>
      <c r="IZP6" s="634"/>
      <c r="IZQ6" s="634"/>
      <c r="IZR6" s="634"/>
      <c r="IZS6" s="634"/>
      <c r="IZT6" s="634"/>
      <c r="IZU6" s="634"/>
      <c r="IZV6" s="634"/>
      <c r="IZW6" s="634"/>
      <c r="IZX6" s="634"/>
      <c r="IZY6" s="634"/>
      <c r="IZZ6" s="634"/>
      <c r="JAA6" s="634"/>
      <c r="JAB6" s="634"/>
      <c r="JAC6" s="634"/>
      <c r="JAD6" s="634"/>
      <c r="JAE6" s="634"/>
      <c r="JAF6" s="634"/>
      <c r="JAG6" s="634"/>
      <c r="JAH6" s="634"/>
      <c r="JAI6" s="634"/>
      <c r="JAJ6" s="634"/>
      <c r="JAK6" s="634"/>
      <c r="JAL6" s="634"/>
      <c r="JAM6" s="634"/>
      <c r="JAN6" s="634"/>
      <c r="JAO6" s="634"/>
      <c r="JAP6" s="634"/>
      <c r="JAQ6" s="634"/>
      <c r="JAR6" s="634"/>
      <c r="JAS6" s="634"/>
      <c r="JAT6" s="634"/>
      <c r="JAU6" s="634"/>
      <c r="JAV6" s="634"/>
      <c r="JAW6" s="634"/>
      <c r="JAX6" s="634"/>
      <c r="JAY6" s="634"/>
      <c r="JAZ6" s="634"/>
      <c r="JBA6" s="634"/>
      <c r="JBB6" s="634"/>
      <c r="JBC6" s="634"/>
      <c r="JBD6" s="634"/>
      <c r="JBE6" s="634"/>
      <c r="JBF6" s="634"/>
      <c r="JBG6" s="634"/>
      <c r="JBH6" s="634"/>
      <c r="JBI6" s="634"/>
      <c r="JBJ6" s="634"/>
      <c r="JBK6" s="634"/>
      <c r="JBL6" s="634"/>
      <c r="JBM6" s="634"/>
      <c r="JBN6" s="634"/>
      <c r="JBO6" s="634"/>
      <c r="JBP6" s="634"/>
      <c r="JBQ6" s="634"/>
      <c r="JBR6" s="634"/>
      <c r="JBS6" s="634"/>
      <c r="JBT6" s="634"/>
      <c r="JBU6" s="634"/>
      <c r="JBV6" s="634"/>
      <c r="JBW6" s="634"/>
      <c r="JBX6" s="634"/>
      <c r="JBY6" s="634"/>
      <c r="JBZ6" s="634"/>
      <c r="JCA6" s="634"/>
      <c r="JCB6" s="634"/>
      <c r="JCC6" s="634"/>
      <c r="JCD6" s="634"/>
      <c r="JCE6" s="634"/>
      <c r="JCF6" s="634"/>
      <c r="JCG6" s="634"/>
      <c r="JCH6" s="634"/>
      <c r="JCI6" s="634"/>
      <c r="JCJ6" s="634"/>
      <c r="JCK6" s="634"/>
      <c r="JCL6" s="634"/>
      <c r="JCM6" s="634"/>
      <c r="JCN6" s="634"/>
      <c r="JCO6" s="634"/>
      <c r="JCP6" s="634"/>
      <c r="JCQ6" s="634"/>
      <c r="JCR6" s="634"/>
      <c r="JCS6" s="634"/>
      <c r="JCT6" s="634"/>
      <c r="JCU6" s="634"/>
      <c r="JCV6" s="634"/>
      <c r="JCW6" s="634"/>
      <c r="JCX6" s="634"/>
      <c r="JCY6" s="634"/>
      <c r="JCZ6" s="634"/>
      <c r="JDA6" s="634"/>
      <c r="JDB6" s="634"/>
      <c r="JDC6" s="634"/>
      <c r="JDD6" s="634"/>
      <c r="JDE6" s="634"/>
      <c r="JDF6" s="634"/>
      <c r="JDG6" s="634"/>
      <c r="JDH6" s="634"/>
      <c r="JDI6" s="634"/>
      <c r="JDJ6" s="634"/>
      <c r="JDK6" s="634"/>
      <c r="JDL6" s="634"/>
      <c r="JDM6" s="634"/>
      <c r="JDN6" s="634"/>
      <c r="JDO6" s="634"/>
      <c r="JDP6" s="634"/>
      <c r="JDQ6" s="634"/>
      <c r="JDR6" s="634"/>
      <c r="JDS6" s="634"/>
      <c r="JDT6" s="634"/>
      <c r="JDU6" s="634"/>
      <c r="JDV6" s="634"/>
      <c r="JDW6" s="634"/>
      <c r="JDX6" s="634"/>
      <c r="JDY6" s="634"/>
      <c r="JDZ6" s="634"/>
      <c r="JEA6" s="634"/>
      <c r="JEB6" s="634"/>
      <c r="JEC6" s="634"/>
      <c r="JED6" s="634"/>
      <c r="JEE6" s="634"/>
      <c r="JEF6" s="634"/>
      <c r="JEG6" s="634"/>
      <c r="JEH6" s="634"/>
      <c r="JEI6" s="634"/>
      <c r="JEJ6" s="634"/>
      <c r="JEK6" s="634"/>
      <c r="JEL6" s="634"/>
      <c r="JEM6" s="634"/>
      <c r="JEN6" s="634"/>
      <c r="JEO6" s="634"/>
      <c r="JEP6" s="634"/>
      <c r="JEQ6" s="634"/>
      <c r="JER6" s="634"/>
      <c r="JES6" s="634"/>
      <c r="JET6" s="634"/>
      <c r="JEU6" s="634"/>
      <c r="JEV6" s="634"/>
      <c r="JEW6" s="634"/>
      <c r="JEX6" s="634"/>
      <c r="JEY6" s="634"/>
      <c r="JEZ6" s="634"/>
      <c r="JFA6" s="634"/>
      <c r="JFB6" s="634"/>
      <c r="JFC6" s="634"/>
      <c r="JFD6" s="634"/>
      <c r="JFE6" s="634"/>
      <c r="JFF6" s="634"/>
      <c r="JFG6" s="634"/>
      <c r="JFH6" s="634"/>
      <c r="JFI6" s="634"/>
      <c r="JFJ6" s="634"/>
      <c r="JFK6" s="634"/>
      <c r="JFL6" s="634"/>
      <c r="JFM6" s="634"/>
      <c r="JFN6" s="634"/>
      <c r="JFO6" s="634"/>
      <c r="JFP6" s="634"/>
      <c r="JFQ6" s="634"/>
      <c r="JFR6" s="634"/>
      <c r="JFS6" s="634"/>
      <c r="JFT6" s="634"/>
      <c r="JFU6" s="634"/>
      <c r="JFV6" s="634"/>
      <c r="JFW6" s="634"/>
      <c r="JFX6" s="634"/>
      <c r="JFY6" s="634"/>
      <c r="JFZ6" s="634"/>
      <c r="JGA6" s="634"/>
      <c r="JGB6" s="634"/>
      <c r="JGC6" s="634"/>
      <c r="JGD6" s="634"/>
      <c r="JGE6" s="634"/>
      <c r="JGF6" s="634"/>
      <c r="JGG6" s="634"/>
      <c r="JGH6" s="634"/>
      <c r="JGI6" s="634"/>
      <c r="JGJ6" s="634"/>
      <c r="JGK6" s="634"/>
      <c r="JGL6" s="634"/>
      <c r="JGM6" s="634"/>
      <c r="JGN6" s="634"/>
      <c r="JGO6" s="634"/>
      <c r="JGP6" s="634"/>
      <c r="JGQ6" s="634"/>
      <c r="JGR6" s="634"/>
      <c r="JGS6" s="634"/>
      <c r="JGT6" s="634"/>
      <c r="JGU6" s="634"/>
      <c r="JGV6" s="634"/>
      <c r="JGW6" s="634"/>
      <c r="JGX6" s="634"/>
      <c r="JGY6" s="634"/>
      <c r="JGZ6" s="634"/>
      <c r="JHA6" s="634"/>
      <c r="JHB6" s="634"/>
      <c r="JHC6" s="634"/>
      <c r="JHD6" s="634"/>
      <c r="JHE6" s="634"/>
      <c r="JHF6" s="634"/>
      <c r="JHG6" s="634"/>
      <c r="JHH6" s="634"/>
      <c r="JHI6" s="634"/>
      <c r="JHJ6" s="634"/>
      <c r="JHK6" s="634"/>
      <c r="JHL6" s="634"/>
      <c r="JHM6" s="634"/>
      <c r="JHN6" s="634"/>
      <c r="JHO6" s="634"/>
      <c r="JHP6" s="634"/>
      <c r="JHQ6" s="634"/>
      <c r="JHR6" s="634"/>
      <c r="JHS6" s="634"/>
      <c r="JHT6" s="634"/>
      <c r="JHU6" s="634"/>
      <c r="JHV6" s="634"/>
      <c r="JHW6" s="634"/>
      <c r="JHX6" s="634"/>
      <c r="JHY6" s="634"/>
      <c r="JHZ6" s="634"/>
      <c r="JIA6" s="634"/>
      <c r="JIB6" s="634"/>
      <c r="JIC6" s="634"/>
      <c r="JID6" s="634"/>
      <c r="JIE6" s="634"/>
      <c r="JIF6" s="634"/>
      <c r="JIG6" s="634"/>
      <c r="JIH6" s="634"/>
      <c r="JII6" s="634"/>
      <c r="JIJ6" s="634"/>
      <c r="JIK6" s="634"/>
      <c r="JIL6" s="634"/>
      <c r="JIM6" s="634"/>
      <c r="JIN6" s="634"/>
      <c r="JIO6" s="634"/>
      <c r="JIP6" s="634"/>
      <c r="JIQ6" s="634"/>
      <c r="JIR6" s="634"/>
      <c r="JIS6" s="634"/>
      <c r="JIT6" s="634"/>
      <c r="JIU6" s="634"/>
      <c r="JIV6" s="634"/>
      <c r="JIW6" s="634"/>
      <c r="JIX6" s="634"/>
      <c r="JIY6" s="634"/>
      <c r="JIZ6" s="634"/>
      <c r="JJA6" s="634"/>
      <c r="JJB6" s="634"/>
      <c r="JJC6" s="634"/>
      <c r="JJD6" s="634"/>
      <c r="JJE6" s="634"/>
      <c r="JJF6" s="634"/>
      <c r="JJG6" s="634"/>
      <c r="JJH6" s="634"/>
      <c r="JJI6" s="634"/>
      <c r="JJJ6" s="634"/>
      <c r="JJK6" s="634"/>
      <c r="JJL6" s="634"/>
      <c r="JJM6" s="634"/>
      <c r="JJN6" s="634"/>
      <c r="JJO6" s="634"/>
      <c r="JJP6" s="634"/>
      <c r="JJQ6" s="634"/>
      <c r="JJR6" s="634"/>
      <c r="JJS6" s="634"/>
      <c r="JJT6" s="634"/>
      <c r="JJU6" s="634"/>
      <c r="JJV6" s="634"/>
      <c r="JJW6" s="634"/>
      <c r="JJX6" s="634"/>
      <c r="JJY6" s="634"/>
      <c r="JJZ6" s="634"/>
      <c r="JKA6" s="634"/>
      <c r="JKB6" s="634"/>
      <c r="JKC6" s="634"/>
      <c r="JKD6" s="634"/>
      <c r="JKE6" s="634"/>
      <c r="JKF6" s="634"/>
      <c r="JKG6" s="634"/>
      <c r="JKH6" s="634"/>
      <c r="JKI6" s="634"/>
      <c r="JKJ6" s="634"/>
      <c r="JKK6" s="634"/>
      <c r="JKL6" s="634"/>
      <c r="JKM6" s="634"/>
      <c r="JKN6" s="634"/>
      <c r="JKO6" s="634"/>
      <c r="JKP6" s="634"/>
      <c r="JKQ6" s="634"/>
      <c r="JKR6" s="634"/>
      <c r="JKS6" s="634"/>
      <c r="JKT6" s="634"/>
      <c r="JKU6" s="634"/>
      <c r="JKV6" s="634"/>
      <c r="JKW6" s="634"/>
      <c r="JKX6" s="634"/>
      <c r="JKY6" s="634"/>
      <c r="JKZ6" s="634"/>
      <c r="JLA6" s="634"/>
      <c r="JLB6" s="634"/>
      <c r="JLC6" s="634"/>
      <c r="JLD6" s="634"/>
      <c r="JLE6" s="634"/>
      <c r="JLF6" s="634"/>
      <c r="JLG6" s="634"/>
      <c r="JLH6" s="634"/>
      <c r="JLI6" s="634"/>
      <c r="JLJ6" s="634"/>
      <c r="JLK6" s="634"/>
      <c r="JLL6" s="634"/>
      <c r="JLM6" s="634"/>
      <c r="JLN6" s="634"/>
      <c r="JLO6" s="634"/>
      <c r="JLP6" s="634"/>
      <c r="JLQ6" s="634"/>
      <c r="JLR6" s="634"/>
      <c r="JLS6" s="634"/>
      <c r="JLT6" s="634"/>
      <c r="JLU6" s="634"/>
      <c r="JLV6" s="634"/>
      <c r="JLW6" s="634"/>
      <c r="JLX6" s="634"/>
      <c r="JLY6" s="634"/>
      <c r="JLZ6" s="634"/>
      <c r="JMA6" s="634"/>
      <c r="JMB6" s="634"/>
      <c r="JMC6" s="634"/>
      <c r="JMD6" s="634"/>
      <c r="JME6" s="634"/>
      <c r="JMF6" s="634"/>
      <c r="JMG6" s="634"/>
      <c r="JMH6" s="634"/>
      <c r="JMI6" s="634"/>
      <c r="JMJ6" s="634"/>
      <c r="JMK6" s="634"/>
      <c r="JML6" s="634"/>
      <c r="JMM6" s="634"/>
      <c r="JMN6" s="634"/>
      <c r="JMO6" s="634"/>
      <c r="JMP6" s="634"/>
      <c r="JMQ6" s="634"/>
      <c r="JMR6" s="634"/>
      <c r="JMS6" s="634"/>
      <c r="JMT6" s="634"/>
      <c r="JMU6" s="634"/>
      <c r="JMV6" s="634"/>
      <c r="JMW6" s="634"/>
      <c r="JMX6" s="634"/>
      <c r="JMY6" s="634"/>
      <c r="JMZ6" s="634"/>
      <c r="JNA6" s="634"/>
      <c r="JNB6" s="634"/>
      <c r="JNC6" s="634"/>
      <c r="JND6" s="634"/>
      <c r="JNE6" s="634"/>
      <c r="JNF6" s="634"/>
      <c r="JNG6" s="634"/>
      <c r="JNH6" s="634"/>
      <c r="JNI6" s="634"/>
      <c r="JNJ6" s="634"/>
      <c r="JNK6" s="634"/>
      <c r="JNL6" s="634"/>
      <c r="JNM6" s="634"/>
      <c r="JNN6" s="634"/>
      <c r="JNO6" s="634"/>
      <c r="JNP6" s="634"/>
      <c r="JNQ6" s="634"/>
      <c r="JNR6" s="634"/>
      <c r="JNS6" s="634"/>
      <c r="JNT6" s="634"/>
      <c r="JNU6" s="634"/>
      <c r="JNV6" s="634"/>
      <c r="JNW6" s="634"/>
      <c r="JNX6" s="634"/>
      <c r="JNY6" s="634"/>
      <c r="JNZ6" s="634"/>
      <c r="JOA6" s="634"/>
      <c r="JOB6" s="634"/>
      <c r="JOC6" s="634"/>
      <c r="JOD6" s="634"/>
      <c r="JOE6" s="634"/>
      <c r="JOF6" s="634"/>
      <c r="JOG6" s="634"/>
      <c r="JOH6" s="634"/>
      <c r="JOI6" s="634"/>
      <c r="JOJ6" s="634"/>
      <c r="JOK6" s="634"/>
      <c r="JOL6" s="634"/>
      <c r="JOM6" s="634"/>
      <c r="JON6" s="634"/>
      <c r="JOO6" s="634"/>
      <c r="JOP6" s="634"/>
      <c r="JOQ6" s="634"/>
      <c r="JOR6" s="634"/>
      <c r="JOS6" s="634"/>
      <c r="JOT6" s="634"/>
      <c r="JOU6" s="634"/>
      <c r="JOV6" s="634"/>
      <c r="JOW6" s="634"/>
      <c r="JOX6" s="634"/>
      <c r="JOY6" s="634"/>
      <c r="JOZ6" s="634"/>
      <c r="JPA6" s="634"/>
      <c r="JPB6" s="634"/>
      <c r="JPC6" s="634"/>
      <c r="JPD6" s="634"/>
      <c r="JPE6" s="634"/>
      <c r="JPF6" s="634"/>
      <c r="JPG6" s="634"/>
      <c r="JPH6" s="634"/>
      <c r="JPI6" s="634"/>
      <c r="JPJ6" s="634"/>
      <c r="JPK6" s="634"/>
      <c r="JPL6" s="634"/>
      <c r="JPM6" s="634"/>
      <c r="JPN6" s="634"/>
      <c r="JPO6" s="634"/>
      <c r="JPP6" s="634"/>
      <c r="JPQ6" s="634"/>
      <c r="JPR6" s="634"/>
      <c r="JPS6" s="634"/>
      <c r="JPT6" s="634"/>
      <c r="JPU6" s="634"/>
      <c r="JPV6" s="634"/>
      <c r="JPW6" s="634"/>
      <c r="JPX6" s="634"/>
      <c r="JPY6" s="634"/>
      <c r="JPZ6" s="634"/>
      <c r="JQA6" s="634"/>
      <c r="JQB6" s="634"/>
      <c r="JQC6" s="634"/>
      <c r="JQD6" s="634"/>
      <c r="JQE6" s="634"/>
      <c r="JQF6" s="634"/>
      <c r="JQG6" s="634"/>
      <c r="JQH6" s="634"/>
      <c r="JQI6" s="634"/>
      <c r="JQJ6" s="634"/>
      <c r="JQK6" s="634"/>
      <c r="JQL6" s="634"/>
      <c r="JQM6" s="634"/>
      <c r="JQN6" s="634"/>
      <c r="JQO6" s="634"/>
      <c r="JQP6" s="634"/>
      <c r="JQQ6" s="634"/>
      <c r="JQR6" s="634"/>
      <c r="JQS6" s="634"/>
      <c r="JQT6" s="634"/>
      <c r="JQU6" s="634"/>
      <c r="JQV6" s="634"/>
      <c r="JQW6" s="634"/>
      <c r="JQX6" s="634"/>
      <c r="JQY6" s="634"/>
      <c r="JQZ6" s="634"/>
      <c r="JRA6" s="634"/>
      <c r="JRB6" s="634"/>
      <c r="JRC6" s="634"/>
      <c r="JRD6" s="634"/>
      <c r="JRE6" s="634"/>
      <c r="JRF6" s="634"/>
      <c r="JRG6" s="634"/>
      <c r="JRH6" s="634"/>
      <c r="JRI6" s="634"/>
      <c r="JRJ6" s="634"/>
      <c r="JRK6" s="634"/>
      <c r="JRL6" s="634"/>
      <c r="JRM6" s="634"/>
      <c r="JRN6" s="634"/>
      <c r="JRO6" s="634"/>
      <c r="JRP6" s="634"/>
      <c r="JRQ6" s="634"/>
      <c r="JRR6" s="634"/>
      <c r="JRS6" s="634"/>
      <c r="JRT6" s="634"/>
      <c r="JRU6" s="634"/>
      <c r="JRV6" s="634"/>
      <c r="JRW6" s="634"/>
      <c r="JRX6" s="634"/>
      <c r="JRY6" s="634"/>
      <c r="JRZ6" s="634"/>
      <c r="JSA6" s="634"/>
      <c r="JSB6" s="634"/>
      <c r="JSC6" s="634"/>
      <c r="JSD6" s="634"/>
      <c r="JSE6" s="634"/>
      <c r="JSF6" s="634"/>
      <c r="JSG6" s="634"/>
      <c r="JSH6" s="634"/>
      <c r="JSI6" s="634"/>
      <c r="JSJ6" s="634"/>
      <c r="JSK6" s="634"/>
      <c r="JSL6" s="634"/>
      <c r="JSM6" s="634"/>
      <c r="JSN6" s="634"/>
      <c r="JSO6" s="634"/>
      <c r="JSP6" s="634"/>
      <c r="JSQ6" s="634"/>
      <c r="JSR6" s="634"/>
      <c r="JSS6" s="634"/>
      <c r="JST6" s="634"/>
      <c r="JSU6" s="634"/>
      <c r="JSV6" s="634"/>
      <c r="JSW6" s="634"/>
      <c r="JSX6" s="634"/>
      <c r="JSY6" s="634"/>
      <c r="JSZ6" s="634"/>
      <c r="JTA6" s="634"/>
      <c r="JTB6" s="634"/>
      <c r="JTC6" s="634"/>
      <c r="JTD6" s="634"/>
      <c r="JTE6" s="634"/>
      <c r="JTF6" s="634"/>
      <c r="JTG6" s="634"/>
      <c r="JTH6" s="634"/>
      <c r="JTI6" s="634"/>
      <c r="JTJ6" s="634"/>
      <c r="JTK6" s="634"/>
      <c r="JTL6" s="634"/>
      <c r="JTM6" s="634"/>
      <c r="JTN6" s="634"/>
      <c r="JTO6" s="634"/>
      <c r="JTP6" s="634"/>
      <c r="JTQ6" s="634"/>
      <c r="JTR6" s="634"/>
      <c r="JTS6" s="634"/>
      <c r="JTT6" s="634"/>
      <c r="JTU6" s="634"/>
      <c r="JTV6" s="634"/>
      <c r="JTW6" s="634"/>
      <c r="JTX6" s="634"/>
      <c r="JTY6" s="634"/>
      <c r="JTZ6" s="634"/>
      <c r="JUA6" s="634"/>
      <c r="JUB6" s="634"/>
      <c r="JUC6" s="634"/>
      <c r="JUD6" s="634"/>
      <c r="JUE6" s="634"/>
      <c r="JUF6" s="634"/>
      <c r="JUG6" s="634"/>
      <c r="JUH6" s="634"/>
      <c r="JUI6" s="634"/>
      <c r="JUJ6" s="634"/>
      <c r="JUK6" s="634"/>
      <c r="JUL6" s="634"/>
      <c r="JUM6" s="634"/>
      <c r="JUN6" s="634"/>
      <c r="JUO6" s="634"/>
      <c r="JUP6" s="634"/>
      <c r="JUQ6" s="634"/>
      <c r="JUR6" s="634"/>
      <c r="JUS6" s="634"/>
      <c r="JUT6" s="634"/>
      <c r="JUU6" s="634"/>
      <c r="JUV6" s="634"/>
      <c r="JUW6" s="634"/>
      <c r="JUX6" s="634"/>
      <c r="JUY6" s="634"/>
      <c r="JUZ6" s="634"/>
      <c r="JVA6" s="634"/>
      <c r="JVB6" s="634"/>
      <c r="JVC6" s="634"/>
      <c r="JVD6" s="634"/>
      <c r="JVE6" s="634"/>
      <c r="JVF6" s="634"/>
      <c r="JVG6" s="634"/>
      <c r="JVH6" s="634"/>
      <c r="JVI6" s="634"/>
      <c r="JVJ6" s="634"/>
      <c r="JVK6" s="634"/>
      <c r="JVL6" s="634"/>
      <c r="JVM6" s="634"/>
      <c r="JVN6" s="634"/>
      <c r="JVO6" s="634"/>
      <c r="JVP6" s="634"/>
      <c r="JVQ6" s="634"/>
      <c r="JVR6" s="634"/>
      <c r="JVS6" s="634"/>
      <c r="JVT6" s="634"/>
      <c r="JVU6" s="634"/>
      <c r="JVV6" s="634"/>
      <c r="JVW6" s="634"/>
      <c r="JVX6" s="634"/>
      <c r="JVY6" s="634"/>
      <c r="JVZ6" s="634"/>
      <c r="JWA6" s="634"/>
      <c r="JWB6" s="634"/>
      <c r="JWC6" s="634"/>
      <c r="JWD6" s="634"/>
      <c r="JWE6" s="634"/>
      <c r="JWF6" s="634"/>
      <c r="JWG6" s="634"/>
      <c r="JWH6" s="634"/>
      <c r="JWI6" s="634"/>
      <c r="JWJ6" s="634"/>
      <c r="JWK6" s="634"/>
      <c r="JWL6" s="634"/>
      <c r="JWM6" s="634"/>
      <c r="JWN6" s="634"/>
      <c r="JWO6" s="634"/>
      <c r="JWP6" s="634"/>
      <c r="JWQ6" s="634"/>
      <c r="JWR6" s="634"/>
      <c r="JWS6" s="634"/>
      <c r="JWT6" s="634"/>
      <c r="JWU6" s="634"/>
      <c r="JWV6" s="634"/>
      <c r="JWW6" s="634"/>
      <c r="JWX6" s="634"/>
      <c r="JWY6" s="634"/>
      <c r="JWZ6" s="634"/>
      <c r="JXA6" s="634"/>
      <c r="JXB6" s="634"/>
      <c r="JXC6" s="634"/>
      <c r="JXD6" s="634"/>
      <c r="JXE6" s="634"/>
      <c r="JXF6" s="634"/>
      <c r="JXG6" s="634"/>
      <c r="JXH6" s="634"/>
      <c r="JXI6" s="634"/>
      <c r="JXJ6" s="634"/>
      <c r="JXK6" s="634"/>
      <c r="JXL6" s="634"/>
      <c r="JXM6" s="634"/>
      <c r="JXN6" s="634"/>
      <c r="JXO6" s="634"/>
      <c r="JXP6" s="634"/>
      <c r="JXQ6" s="634"/>
      <c r="JXR6" s="634"/>
      <c r="JXS6" s="634"/>
      <c r="JXT6" s="634"/>
      <c r="JXU6" s="634"/>
      <c r="JXV6" s="634"/>
      <c r="JXW6" s="634"/>
      <c r="JXX6" s="634"/>
      <c r="JXY6" s="634"/>
      <c r="JXZ6" s="634"/>
      <c r="JYA6" s="634"/>
      <c r="JYB6" s="634"/>
      <c r="JYC6" s="634"/>
      <c r="JYD6" s="634"/>
      <c r="JYE6" s="634"/>
      <c r="JYF6" s="634"/>
      <c r="JYG6" s="634"/>
      <c r="JYH6" s="634"/>
      <c r="JYI6" s="634"/>
      <c r="JYJ6" s="634"/>
      <c r="JYK6" s="634"/>
      <c r="JYL6" s="634"/>
      <c r="JYM6" s="634"/>
      <c r="JYN6" s="634"/>
      <c r="JYO6" s="634"/>
      <c r="JYP6" s="634"/>
      <c r="JYQ6" s="634"/>
      <c r="JYR6" s="634"/>
      <c r="JYS6" s="634"/>
      <c r="JYT6" s="634"/>
      <c r="JYU6" s="634"/>
      <c r="JYV6" s="634"/>
      <c r="JYW6" s="634"/>
      <c r="JYX6" s="634"/>
      <c r="JYY6" s="634"/>
      <c r="JYZ6" s="634"/>
      <c r="JZA6" s="634"/>
      <c r="JZB6" s="634"/>
      <c r="JZC6" s="634"/>
      <c r="JZD6" s="634"/>
      <c r="JZE6" s="634"/>
      <c r="JZF6" s="634"/>
      <c r="JZG6" s="634"/>
      <c r="JZH6" s="634"/>
      <c r="JZI6" s="634"/>
      <c r="JZJ6" s="634"/>
      <c r="JZK6" s="634"/>
      <c r="JZL6" s="634"/>
      <c r="JZM6" s="634"/>
      <c r="JZN6" s="634"/>
      <c r="JZO6" s="634"/>
      <c r="JZP6" s="634"/>
      <c r="JZQ6" s="634"/>
      <c r="JZR6" s="634"/>
      <c r="JZS6" s="634"/>
      <c r="JZT6" s="634"/>
      <c r="JZU6" s="634"/>
      <c r="JZV6" s="634"/>
      <c r="JZW6" s="634"/>
      <c r="JZX6" s="634"/>
      <c r="JZY6" s="634"/>
      <c r="JZZ6" s="634"/>
      <c r="KAA6" s="634"/>
      <c r="KAB6" s="634"/>
      <c r="KAC6" s="634"/>
      <c r="KAD6" s="634"/>
      <c r="KAE6" s="634"/>
      <c r="KAF6" s="634"/>
      <c r="KAG6" s="634"/>
      <c r="KAH6" s="634"/>
      <c r="KAI6" s="634"/>
      <c r="KAJ6" s="634"/>
      <c r="KAK6" s="634"/>
      <c r="KAL6" s="634"/>
      <c r="KAM6" s="634"/>
      <c r="KAN6" s="634"/>
      <c r="KAO6" s="634"/>
      <c r="KAP6" s="634"/>
      <c r="KAQ6" s="634"/>
      <c r="KAR6" s="634"/>
      <c r="KAS6" s="634"/>
      <c r="KAT6" s="634"/>
      <c r="KAU6" s="634"/>
      <c r="KAV6" s="634"/>
      <c r="KAW6" s="634"/>
      <c r="KAX6" s="634"/>
      <c r="KAY6" s="634"/>
      <c r="KAZ6" s="634"/>
      <c r="KBA6" s="634"/>
      <c r="KBB6" s="634"/>
      <c r="KBC6" s="634"/>
      <c r="KBD6" s="634"/>
      <c r="KBE6" s="634"/>
      <c r="KBF6" s="634"/>
      <c r="KBG6" s="634"/>
      <c r="KBH6" s="634"/>
      <c r="KBI6" s="634"/>
      <c r="KBJ6" s="634"/>
      <c r="KBK6" s="634"/>
      <c r="KBL6" s="634"/>
      <c r="KBM6" s="634"/>
      <c r="KBN6" s="634"/>
      <c r="KBO6" s="634"/>
      <c r="KBP6" s="634"/>
      <c r="KBQ6" s="634"/>
      <c r="KBR6" s="634"/>
      <c r="KBS6" s="634"/>
      <c r="KBT6" s="634"/>
      <c r="KBU6" s="634"/>
      <c r="KBV6" s="634"/>
      <c r="KBW6" s="634"/>
      <c r="KBX6" s="634"/>
      <c r="KBY6" s="634"/>
      <c r="KBZ6" s="634"/>
      <c r="KCA6" s="634"/>
      <c r="KCB6" s="634"/>
      <c r="KCC6" s="634"/>
      <c r="KCD6" s="634"/>
      <c r="KCE6" s="634"/>
      <c r="KCF6" s="634"/>
      <c r="KCG6" s="634"/>
      <c r="KCH6" s="634"/>
      <c r="KCI6" s="634"/>
      <c r="KCJ6" s="634"/>
      <c r="KCK6" s="634"/>
      <c r="KCL6" s="634"/>
      <c r="KCM6" s="634"/>
      <c r="KCN6" s="634"/>
      <c r="KCO6" s="634"/>
      <c r="KCP6" s="634"/>
      <c r="KCQ6" s="634"/>
      <c r="KCR6" s="634"/>
      <c r="KCS6" s="634"/>
      <c r="KCT6" s="634"/>
      <c r="KCU6" s="634"/>
      <c r="KCV6" s="634"/>
      <c r="KCW6" s="634"/>
      <c r="KCX6" s="634"/>
      <c r="KCY6" s="634"/>
      <c r="KCZ6" s="634"/>
      <c r="KDA6" s="634"/>
      <c r="KDB6" s="634"/>
      <c r="KDC6" s="634"/>
      <c r="KDD6" s="634"/>
      <c r="KDE6" s="634"/>
      <c r="KDF6" s="634"/>
      <c r="KDG6" s="634"/>
      <c r="KDH6" s="634"/>
      <c r="KDI6" s="634"/>
      <c r="KDJ6" s="634"/>
      <c r="KDK6" s="634"/>
      <c r="KDL6" s="634"/>
      <c r="KDM6" s="634"/>
      <c r="KDN6" s="634"/>
      <c r="KDO6" s="634"/>
      <c r="KDP6" s="634"/>
      <c r="KDQ6" s="634"/>
      <c r="KDR6" s="634"/>
      <c r="KDS6" s="634"/>
      <c r="KDT6" s="634"/>
      <c r="KDU6" s="634"/>
      <c r="KDV6" s="634"/>
      <c r="KDW6" s="634"/>
      <c r="KDX6" s="634"/>
      <c r="KDY6" s="634"/>
      <c r="KDZ6" s="634"/>
      <c r="KEA6" s="634"/>
      <c r="KEB6" s="634"/>
      <c r="KEC6" s="634"/>
      <c r="KED6" s="634"/>
      <c r="KEE6" s="634"/>
      <c r="KEF6" s="634"/>
      <c r="KEG6" s="634"/>
      <c r="KEH6" s="634"/>
      <c r="KEI6" s="634"/>
      <c r="KEJ6" s="634"/>
      <c r="KEK6" s="634"/>
      <c r="KEL6" s="634"/>
      <c r="KEM6" s="634"/>
      <c r="KEN6" s="634"/>
      <c r="KEO6" s="634"/>
      <c r="KEP6" s="634"/>
      <c r="KEQ6" s="634"/>
      <c r="KER6" s="634"/>
      <c r="KES6" s="634"/>
      <c r="KET6" s="634"/>
      <c r="KEU6" s="634"/>
      <c r="KEV6" s="634"/>
      <c r="KEW6" s="634"/>
      <c r="KEX6" s="634"/>
      <c r="KEY6" s="634"/>
      <c r="KEZ6" s="634"/>
      <c r="KFA6" s="634"/>
      <c r="KFB6" s="634"/>
      <c r="KFC6" s="634"/>
      <c r="KFD6" s="634"/>
      <c r="KFE6" s="634"/>
      <c r="KFF6" s="634"/>
      <c r="KFG6" s="634"/>
      <c r="KFH6" s="634"/>
      <c r="KFI6" s="634"/>
      <c r="KFJ6" s="634"/>
      <c r="KFK6" s="634"/>
      <c r="KFL6" s="634"/>
      <c r="KFM6" s="634"/>
      <c r="KFN6" s="634"/>
      <c r="KFO6" s="634"/>
      <c r="KFP6" s="634"/>
      <c r="KFQ6" s="634"/>
      <c r="KFR6" s="634"/>
      <c r="KFS6" s="634"/>
      <c r="KFT6" s="634"/>
      <c r="KFU6" s="634"/>
      <c r="KFV6" s="634"/>
      <c r="KFW6" s="634"/>
      <c r="KFX6" s="634"/>
      <c r="KFY6" s="634"/>
      <c r="KFZ6" s="634"/>
      <c r="KGA6" s="634"/>
      <c r="KGB6" s="634"/>
      <c r="KGC6" s="634"/>
      <c r="KGD6" s="634"/>
      <c r="KGE6" s="634"/>
      <c r="KGF6" s="634"/>
      <c r="KGG6" s="634"/>
      <c r="KGH6" s="634"/>
      <c r="KGI6" s="634"/>
      <c r="KGJ6" s="634"/>
      <c r="KGK6" s="634"/>
      <c r="KGL6" s="634"/>
      <c r="KGM6" s="634"/>
      <c r="KGN6" s="634"/>
      <c r="KGO6" s="634"/>
      <c r="KGP6" s="634"/>
      <c r="KGQ6" s="634"/>
      <c r="KGR6" s="634"/>
      <c r="KGS6" s="634"/>
      <c r="KGT6" s="634"/>
      <c r="KGU6" s="634"/>
      <c r="KGV6" s="634"/>
      <c r="KGW6" s="634"/>
      <c r="KGX6" s="634"/>
      <c r="KGY6" s="634"/>
      <c r="KGZ6" s="634"/>
      <c r="KHA6" s="634"/>
      <c r="KHB6" s="634"/>
      <c r="KHC6" s="634"/>
      <c r="KHD6" s="634"/>
      <c r="KHE6" s="634"/>
      <c r="KHF6" s="634"/>
      <c r="KHG6" s="634"/>
      <c r="KHH6" s="634"/>
      <c r="KHI6" s="634"/>
      <c r="KHJ6" s="634"/>
      <c r="KHK6" s="634"/>
      <c r="KHL6" s="634"/>
      <c r="KHM6" s="634"/>
      <c r="KHN6" s="634"/>
      <c r="KHO6" s="634"/>
      <c r="KHP6" s="634"/>
      <c r="KHQ6" s="634"/>
      <c r="KHR6" s="634"/>
      <c r="KHS6" s="634"/>
      <c r="KHT6" s="634"/>
      <c r="KHU6" s="634"/>
      <c r="KHV6" s="634"/>
      <c r="KHW6" s="634"/>
      <c r="KHX6" s="634"/>
      <c r="KHY6" s="634"/>
      <c r="KHZ6" s="634"/>
      <c r="KIA6" s="634"/>
      <c r="KIB6" s="634"/>
      <c r="KIC6" s="634"/>
      <c r="KID6" s="634"/>
      <c r="KIE6" s="634"/>
      <c r="KIF6" s="634"/>
      <c r="KIG6" s="634"/>
      <c r="KIH6" s="634"/>
      <c r="KII6" s="634"/>
      <c r="KIJ6" s="634"/>
      <c r="KIK6" s="634"/>
      <c r="KIL6" s="634"/>
      <c r="KIM6" s="634"/>
      <c r="KIN6" s="634"/>
      <c r="KIO6" s="634"/>
      <c r="KIP6" s="634"/>
      <c r="KIQ6" s="634"/>
      <c r="KIR6" s="634"/>
      <c r="KIS6" s="634"/>
      <c r="KIT6" s="634"/>
      <c r="KIU6" s="634"/>
      <c r="KIV6" s="634"/>
      <c r="KIW6" s="634"/>
      <c r="KIX6" s="634"/>
      <c r="KIY6" s="634"/>
      <c r="KIZ6" s="634"/>
      <c r="KJA6" s="634"/>
      <c r="KJB6" s="634"/>
      <c r="KJC6" s="634"/>
      <c r="KJD6" s="634"/>
      <c r="KJE6" s="634"/>
      <c r="KJF6" s="634"/>
      <c r="KJG6" s="634"/>
      <c r="KJH6" s="634"/>
      <c r="KJI6" s="634"/>
      <c r="KJJ6" s="634"/>
      <c r="KJK6" s="634"/>
      <c r="KJL6" s="634"/>
      <c r="KJM6" s="634"/>
      <c r="KJN6" s="634"/>
      <c r="KJO6" s="634"/>
      <c r="KJP6" s="634"/>
      <c r="KJQ6" s="634"/>
      <c r="KJR6" s="634"/>
      <c r="KJS6" s="634"/>
      <c r="KJT6" s="634"/>
      <c r="KJU6" s="634"/>
      <c r="KJV6" s="634"/>
      <c r="KJW6" s="634"/>
      <c r="KJX6" s="634"/>
      <c r="KJY6" s="634"/>
      <c r="KJZ6" s="634"/>
      <c r="KKA6" s="634"/>
      <c r="KKB6" s="634"/>
      <c r="KKC6" s="634"/>
      <c r="KKD6" s="634"/>
      <c r="KKE6" s="634"/>
      <c r="KKF6" s="634"/>
      <c r="KKG6" s="634"/>
      <c r="KKH6" s="634"/>
      <c r="KKI6" s="634"/>
      <c r="KKJ6" s="634"/>
      <c r="KKK6" s="634"/>
      <c r="KKL6" s="634"/>
      <c r="KKM6" s="634"/>
      <c r="KKN6" s="634"/>
      <c r="KKO6" s="634"/>
      <c r="KKP6" s="634"/>
      <c r="KKQ6" s="634"/>
      <c r="KKR6" s="634"/>
      <c r="KKS6" s="634"/>
      <c r="KKT6" s="634"/>
      <c r="KKU6" s="634"/>
      <c r="KKV6" s="634"/>
      <c r="KKW6" s="634"/>
      <c r="KKX6" s="634"/>
      <c r="KKY6" s="634"/>
      <c r="KKZ6" s="634"/>
      <c r="KLA6" s="634"/>
      <c r="KLB6" s="634"/>
      <c r="KLC6" s="634"/>
      <c r="KLD6" s="634"/>
      <c r="KLE6" s="634"/>
      <c r="KLF6" s="634"/>
      <c r="KLG6" s="634"/>
      <c r="KLH6" s="634"/>
      <c r="KLI6" s="634"/>
      <c r="KLJ6" s="634"/>
      <c r="KLK6" s="634"/>
      <c r="KLL6" s="634"/>
      <c r="KLM6" s="634"/>
      <c r="KLN6" s="634"/>
      <c r="KLO6" s="634"/>
      <c r="KLP6" s="634"/>
      <c r="KLQ6" s="634"/>
      <c r="KLR6" s="634"/>
      <c r="KLS6" s="634"/>
      <c r="KLT6" s="634"/>
      <c r="KLU6" s="634"/>
      <c r="KLV6" s="634"/>
      <c r="KLW6" s="634"/>
      <c r="KLX6" s="634"/>
      <c r="KLY6" s="634"/>
      <c r="KLZ6" s="634"/>
      <c r="KMA6" s="634"/>
      <c r="KMB6" s="634"/>
      <c r="KMC6" s="634"/>
      <c r="KMD6" s="634"/>
      <c r="KME6" s="634"/>
      <c r="KMF6" s="634"/>
      <c r="KMG6" s="634"/>
      <c r="KMH6" s="634"/>
      <c r="KMI6" s="634"/>
      <c r="KMJ6" s="634"/>
      <c r="KMK6" s="634"/>
      <c r="KML6" s="634"/>
      <c r="KMM6" s="634"/>
      <c r="KMN6" s="634"/>
      <c r="KMO6" s="634"/>
      <c r="KMP6" s="634"/>
      <c r="KMQ6" s="634"/>
      <c r="KMR6" s="634"/>
      <c r="KMS6" s="634"/>
      <c r="KMT6" s="634"/>
      <c r="KMU6" s="634"/>
      <c r="KMV6" s="634"/>
      <c r="KMW6" s="634"/>
      <c r="KMX6" s="634"/>
      <c r="KMY6" s="634"/>
      <c r="KMZ6" s="634"/>
      <c r="KNA6" s="634"/>
      <c r="KNB6" s="634"/>
      <c r="KNC6" s="634"/>
      <c r="KND6" s="634"/>
      <c r="KNE6" s="634"/>
      <c r="KNF6" s="634"/>
      <c r="KNG6" s="634"/>
      <c r="KNH6" s="634"/>
      <c r="KNI6" s="634"/>
      <c r="KNJ6" s="634"/>
      <c r="KNK6" s="634"/>
      <c r="KNL6" s="634"/>
      <c r="KNM6" s="634"/>
      <c r="KNN6" s="634"/>
      <c r="KNO6" s="634"/>
      <c r="KNP6" s="634"/>
      <c r="KNQ6" s="634"/>
      <c r="KNR6" s="634"/>
      <c r="KNS6" s="634"/>
      <c r="KNT6" s="634"/>
      <c r="KNU6" s="634"/>
      <c r="KNV6" s="634"/>
      <c r="KNW6" s="634"/>
      <c r="KNX6" s="634"/>
      <c r="KNY6" s="634"/>
      <c r="KNZ6" s="634"/>
      <c r="KOA6" s="634"/>
      <c r="KOB6" s="634"/>
      <c r="KOC6" s="634"/>
      <c r="KOD6" s="634"/>
      <c r="KOE6" s="634"/>
      <c r="KOF6" s="634"/>
      <c r="KOG6" s="634"/>
      <c r="KOH6" s="634"/>
      <c r="KOI6" s="634"/>
      <c r="KOJ6" s="634"/>
      <c r="KOK6" s="634"/>
      <c r="KOL6" s="634"/>
      <c r="KOM6" s="634"/>
      <c r="KON6" s="634"/>
      <c r="KOO6" s="634"/>
      <c r="KOP6" s="634"/>
      <c r="KOQ6" s="634"/>
      <c r="KOR6" s="634"/>
      <c r="KOS6" s="634"/>
      <c r="KOT6" s="634"/>
      <c r="KOU6" s="634"/>
      <c r="KOV6" s="634"/>
      <c r="KOW6" s="634"/>
      <c r="KOX6" s="634"/>
      <c r="KOY6" s="634"/>
      <c r="KOZ6" s="634"/>
      <c r="KPA6" s="634"/>
      <c r="KPB6" s="634"/>
      <c r="KPC6" s="634"/>
      <c r="KPD6" s="634"/>
      <c r="KPE6" s="634"/>
      <c r="KPF6" s="634"/>
      <c r="KPG6" s="634"/>
      <c r="KPH6" s="634"/>
      <c r="KPI6" s="634"/>
      <c r="KPJ6" s="634"/>
      <c r="KPK6" s="634"/>
      <c r="KPL6" s="634"/>
      <c r="KPM6" s="634"/>
      <c r="KPN6" s="634"/>
      <c r="KPO6" s="634"/>
      <c r="KPP6" s="634"/>
      <c r="KPQ6" s="634"/>
      <c r="KPR6" s="634"/>
      <c r="KPS6" s="634"/>
      <c r="KPT6" s="634"/>
      <c r="KPU6" s="634"/>
      <c r="KPV6" s="634"/>
      <c r="KPW6" s="634"/>
      <c r="KPX6" s="634"/>
      <c r="KPY6" s="634"/>
      <c r="KPZ6" s="634"/>
      <c r="KQA6" s="634"/>
      <c r="KQB6" s="634"/>
      <c r="KQC6" s="634"/>
      <c r="KQD6" s="634"/>
      <c r="KQE6" s="634"/>
      <c r="KQF6" s="634"/>
      <c r="KQG6" s="634"/>
      <c r="KQH6" s="634"/>
      <c r="KQI6" s="634"/>
      <c r="KQJ6" s="634"/>
      <c r="KQK6" s="634"/>
      <c r="KQL6" s="634"/>
      <c r="KQM6" s="634"/>
      <c r="KQN6" s="634"/>
      <c r="KQO6" s="634"/>
      <c r="KQP6" s="634"/>
      <c r="KQQ6" s="634"/>
      <c r="KQR6" s="634"/>
      <c r="KQS6" s="634"/>
      <c r="KQT6" s="634"/>
      <c r="KQU6" s="634"/>
      <c r="KQV6" s="634"/>
      <c r="KQW6" s="634"/>
      <c r="KQX6" s="634"/>
      <c r="KQY6" s="634"/>
      <c r="KQZ6" s="634"/>
      <c r="KRA6" s="634"/>
      <c r="KRB6" s="634"/>
      <c r="KRC6" s="634"/>
      <c r="KRD6" s="634"/>
      <c r="KRE6" s="634"/>
      <c r="KRF6" s="634"/>
      <c r="KRG6" s="634"/>
      <c r="KRH6" s="634"/>
      <c r="KRI6" s="634"/>
      <c r="KRJ6" s="634"/>
      <c r="KRK6" s="634"/>
      <c r="KRL6" s="634"/>
      <c r="KRM6" s="634"/>
      <c r="KRN6" s="634"/>
      <c r="KRO6" s="634"/>
      <c r="KRP6" s="634"/>
      <c r="KRQ6" s="634"/>
      <c r="KRR6" s="634"/>
      <c r="KRS6" s="634"/>
      <c r="KRT6" s="634"/>
      <c r="KRU6" s="634"/>
      <c r="KRV6" s="634"/>
      <c r="KRW6" s="634"/>
      <c r="KRX6" s="634"/>
      <c r="KRY6" s="634"/>
      <c r="KRZ6" s="634"/>
      <c r="KSA6" s="634"/>
      <c r="KSB6" s="634"/>
      <c r="KSC6" s="634"/>
      <c r="KSD6" s="634"/>
      <c r="KSE6" s="634"/>
      <c r="KSF6" s="634"/>
      <c r="KSG6" s="634"/>
      <c r="KSH6" s="634"/>
      <c r="KSI6" s="634"/>
      <c r="KSJ6" s="634"/>
      <c r="KSK6" s="634"/>
      <c r="KSL6" s="634"/>
      <c r="KSM6" s="634"/>
      <c r="KSN6" s="634"/>
      <c r="KSO6" s="634"/>
      <c r="KSP6" s="634"/>
      <c r="KSQ6" s="634"/>
      <c r="KSR6" s="634"/>
      <c r="KSS6" s="634"/>
      <c r="KST6" s="634"/>
      <c r="KSU6" s="634"/>
      <c r="KSV6" s="634"/>
      <c r="KSW6" s="634"/>
      <c r="KSX6" s="634"/>
      <c r="KSY6" s="634"/>
      <c r="KSZ6" s="634"/>
      <c r="KTA6" s="634"/>
      <c r="KTB6" s="634"/>
      <c r="KTC6" s="634"/>
      <c r="KTD6" s="634"/>
      <c r="KTE6" s="634"/>
      <c r="KTF6" s="634"/>
      <c r="KTG6" s="634"/>
      <c r="KTH6" s="634"/>
      <c r="KTI6" s="634"/>
      <c r="KTJ6" s="634"/>
      <c r="KTK6" s="634"/>
      <c r="KTL6" s="634"/>
      <c r="KTM6" s="634"/>
      <c r="KTN6" s="634"/>
      <c r="KTO6" s="634"/>
      <c r="KTP6" s="634"/>
      <c r="KTQ6" s="634"/>
      <c r="KTR6" s="634"/>
      <c r="KTS6" s="634"/>
      <c r="KTT6" s="634"/>
      <c r="KTU6" s="634"/>
      <c r="KTV6" s="634"/>
      <c r="KTW6" s="634"/>
      <c r="KTX6" s="634"/>
      <c r="KTY6" s="634"/>
      <c r="KTZ6" s="634"/>
      <c r="KUA6" s="634"/>
      <c r="KUB6" s="634"/>
      <c r="KUC6" s="634"/>
      <c r="KUD6" s="634"/>
      <c r="KUE6" s="634"/>
      <c r="KUF6" s="634"/>
      <c r="KUG6" s="634"/>
      <c r="KUH6" s="634"/>
      <c r="KUI6" s="634"/>
      <c r="KUJ6" s="634"/>
      <c r="KUK6" s="634"/>
      <c r="KUL6" s="634"/>
      <c r="KUM6" s="634"/>
      <c r="KUN6" s="634"/>
      <c r="KUO6" s="634"/>
      <c r="KUP6" s="634"/>
      <c r="KUQ6" s="634"/>
      <c r="KUR6" s="634"/>
      <c r="KUS6" s="634"/>
      <c r="KUT6" s="634"/>
      <c r="KUU6" s="634"/>
      <c r="KUV6" s="634"/>
      <c r="KUW6" s="634"/>
      <c r="KUX6" s="634"/>
      <c r="KUY6" s="634"/>
      <c r="KUZ6" s="634"/>
      <c r="KVA6" s="634"/>
      <c r="KVB6" s="634"/>
      <c r="KVC6" s="634"/>
      <c r="KVD6" s="634"/>
      <c r="KVE6" s="634"/>
      <c r="KVF6" s="634"/>
      <c r="KVG6" s="634"/>
      <c r="KVH6" s="634"/>
      <c r="KVI6" s="634"/>
      <c r="KVJ6" s="634"/>
      <c r="KVK6" s="634"/>
      <c r="KVL6" s="634"/>
      <c r="KVM6" s="634"/>
      <c r="KVN6" s="634"/>
      <c r="KVO6" s="634"/>
      <c r="KVP6" s="634"/>
      <c r="KVQ6" s="634"/>
      <c r="KVR6" s="634"/>
      <c r="KVS6" s="634"/>
      <c r="KVT6" s="634"/>
      <c r="KVU6" s="634"/>
      <c r="KVV6" s="634"/>
      <c r="KVW6" s="634"/>
      <c r="KVX6" s="634"/>
      <c r="KVY6" s="634"/>
      <c r="KVZ6" s="634"/>
      <c r="KWA6" s="634"/>
      <c r="KWB6" s="634"/>
      <c r="KWC6" s="634"/>
      <c r="KWD6" s="634"/>
      <c r="KWE6" s="634"/>
      <c r="KWF6" s="634"/>
      <c r="KWG6" s="634"/>
      <c r="KWH6" s="634"/>
      <c r="KWI6" s="634"/>
      <c r="KWJ6" s="634"/>
      <c r="KWK6" s="634"/>
      <c r="KWL6" s="634"/>
      <c r="KWM6" s="634"/>
      <c r="KWN6" s="634"/>
      <c r="KWO6" s="634"/>
      <c r="KWP6" s="634"/>
      <c r="KWQ6" s="634"/>
      <c r="KWR6" s="634"/>
      <c r="KWS6" s="634"/>
      <c r="KWT6" s="634"/>
      <c r="KWU6" s="634"/>
      <c r="KWV6" s="634"/>
      <c r="KWW6" s="634"/>
      <c r="KWX6" s="634"/>
      <c r="KWY6" s="634"/>
      <c r="KWZ6" s="634"/>
      <c r="KXA6" s="634"/>
      <c r="KXB6" s="634"/>
      <c r="KXC6" s="634"/>
      <c r="KXD6" s="634"/>
      <c r="KXE6" s="634"/>
      <c r="KXF6" s="634"/>
      <c r="KXG6" s="634"/>
      <c r="KXH6" s="634"/>
      <c r="KXI6" s="634"/>
      <c r="KXJ6" s="634"/>
      <c r="KXK6" s="634"/>
      <c r="KXL6" s="634"/>
      <c r="KXM6" s="634"/>
      <c r="KXN6" s="634"/>
      <c r="KXO6" s="634"/>
      <c r="KXP6" s="634"/>
      <c r="KXQ6" s="634"/>
      <c r="KXR6" s="634"/>
      <c r="KXS6" s="634"/>
      <c r="KXT6" s="634"/>
      <c r="KXU6" s="634"/>
      <c r="KXV6" s="634"/>
      <c r="KXW6" s="634"/>
      <c r="KXX6" s="634"/>
      <c r="KXY6" s="634"/>
      <c r="KXZ6" s="634"/>
      <c r="KYA6" s="634"/>
      <c r="KYB6" s="634"/>
      <c r="KYC6" s="634"/>
      <c r="KYD6" s="634"/>
      <c r="KYE6" s="634"/>
      <c r="KYF6" s="634"/>
      <c r="KYG6" s="634"/>
      <c r="KYH6" s="634"/>
      <c r="KYI6" s="634"/>
      <c r="KYJ6" s="634"/>
      <c r="KYK6" s="634"/>
      <c r="KYL6" s="634"/>
      <c r="KYM6" s="634"/>
      <c r="KYN6" s="634"/>
      <c r="KYO6" s="634"/>
      <c r="KYP6" s="634"/>
      <c r="KYQ6" s="634"/>
      <c r="KYR6" s="634"/>
      <c r="KYS6" s="634"/>
      <c r="KYT6" s="634"/>
      <c r="KYU6" s="634"/>
      <c r="KYV6" s="634"/>
      <c r="KYW6" s="634"/>
      <c r="KYX6" s="634"/>
      <c r="KYY6" s="634"/>
      <c r="KYZ6" s="634"/>
      <c r="KZA6" s="634"/>
      <c r="KZB6" s="634"/>
      <c r="KZC6" s="634"/>
      <c r="KZD6" s="634"/>
      <c r="KZE6" s="634"/>
      <c r="KZF6" s="634"/>
      <c r="KZG6" s="634"/>
      <c r="KZH6" s="634"/>
      <c r="KZI6" s="634"/>
      <c r="KZJ6" s="634"/>
      <c r="KZK6" s="634"/>
      <c r="KZL6" s="634"/>
      <c r="KZM6" s="634"/>
      <c r="KZN6" s="634"/>
      <c r="KZO6" s="634"/>
      <c r="KZP6" s="634"/>
      <c r="KZQ6" s="634"/>
      <c r="KZR6" s="634"/>
      <c r="KZS6" s="634"/>
      <c r="KZT6" s="634"/>
      <c r="KZU6" s="634"/>
      <c r="KZV6" s="634"/>
      <c r="KZW6" s="634"/>
      <c r="KZX6" s="634"/>
      <c r="KZY6" s="634"/>
      <c r="KZZ6" s="634"/>
      <c r="LAA6" s="634"/>
      <c r="LAB6" s="634"/>
      <c r="LAC6" s="634"/>
      <c r="LAD6" s="634"/>
      <c r="LAE6" s="634"/>
      <c r="LAF6" s="634"/>
      <c r="LAG6" s="634"/>
      <c r="LAH6" s="634"/>
      <c r="LAI6" s="634"/>
      <c r="LAJ6" s="634"/>
      <c r="LAK6" s="634"/>
      <c r="LAL6" s="634"/>
      <c r="LAM6" s="634"/>
      <c r="LAN6" s="634"/>
      <c r="LAO6" s="634"/>
      <c r="LAP6" s="634"/>
      <c r="LAQ6" s="634"/>
      <c r="LAR6" s="634"/>
      <c r="LAS6" s="634"/>
      <c r="LAT6" s="634"/>
      <c r="LAU6" s="634"/>
      <c r="LAV6" s="634"/>
      <c r="LAW6" s="634"/>
      <c r="LAX6" s="634"/>
      <c r="LAY6" s="634"/>
      <c r="LAZ6" s="634"/>
      <c r="LBA6" s="634"/>
      <c r="LBB6" s="634"/>
      <c r="LBC6" s="634"/>
      <c r="LBD6" s="634"/>
      <c r="LBE6" s="634"/>
      <c r="LBF6" s="634"/>
      <c r="LBG6" s="634"/>
      <c r="LBH6" s="634"/>
      <c r="LBI6" s="634"/>
      <c r="LBJ6" s="634"/>
      <c r="LBK6" s="634"/>
      <c r="LBL6" s="634"/>
      <c r="LBM6" s="634"/>
      <c r="LBN6" s="634"/>
      <c r="LBO6" s="634"/>
      <c r="LBP6" s="634"/>
      <c r="LBQ6" s="634"/>
      <c r="LBR6" s="634"/>
      <c r="LBS6" s="634"/>
      <c r="LBT6" s="634"/>
      <c r="LBU6" s="634"/>
      <c r="LBV6" s="634"/>
      <c r="LBW6" s="634"/>
      <c r="LBX6" s="634"/>
      <c r="LBY6" s="634"/>
      <c r="LBZ6" s="634"/>
      <c r="LCA6" s="634"/>
      <c r="LCB6" s="634"/>
      <c r="LCC6" s="634"/>
      <c r="LCD6" s="634"/>
      <c r="LCE6" s="634"/>
      <c r="LCF6" s="634"/>
      <c r="LCG6" s="634"/>
      <c r="LCH6" s="634"/>
      <c r="LCI6" s="634"/>
      <c r="LCJ6" s="634"/>
      <c r="LCK6" s="634"/>
      <c r="LCL6" s="634"/>
      <c r="LCM6" s="634"/>
      <c r="LCN6" s="634"/>
      <c r="LCO6" s="634"/>
      <c r="LCP6" s="634"/>
      <c r="LCQ6" s="634"/>
      <c r="LCR6" s="634"/>
      <c r="LCS6" s="634"/>
      <c r="LCT6" s="634"/>
      <c r="LCU6" s="634"/>
      <c r="LCV6" s="634"/>
      <c r="LCW6" s="634"/>
      <c r="LCX6" s="634"/>
      <c r="LCY6" s="634"/>
      <c r="LCZ6" s="634"/>
      <c r="LDA6" s="634"/>
      <c r="LDB6" s="634"/>
      <c r="LDC6" s="634"/>
      <c r="LDD6" s="634"/>
      <c r="LDE6" s="634"/>
      <c r="LDF6" s="634"/>
      <c r="LDG6" s="634"/>
      <c r="LDH6" s="634"/>
      <c r="LDI6" s="634"/>
      <c r="LDJ6" s="634"/>
      <c r="LDK6" s="634"/>
      <c r="LDL6" s="634"/>
      <c r="LDM6" s="634"/>
      <c r="LDN6" s="634"/>
      <c r="LDO6" s="634"/>
      <c r="LDP6" s="634"/>
      <c r="LDQ6" s="634"/>
      <c r="LDR6" s="634"/>
      <c r="LDS6" s="634"/>
      <c r="LDT6" s="634"/>
      <c r="LDU6" s="634"/>
      <c r="LDV6" s="634"/>
      <c r="LDW6" s="634"/>
      <c r="LDX6" s="634"/>
      <c r="LDY6" s="634"/>
      <c r="LDZ6" s="634"/>
      <c r="LEA6" s="634"/>
      <c r="LEB6" s="634"/>
      <c r="LEC6" s="634"/>
      <c r="LED6" s="634"/>
      <c r="LEE6" s="634"/>
      <c r="LEF6" s="634"/>
      <c r="LEG6" s="634"/>
      <c r="LEH6" s="634"/>
      <c r="LEI6" s="634"/>
      <c r="LEJ6" s="634"/>
      <c r="LEK6" s="634"/>
      <c r="LEL6" s="634"/>
      <c r="LEM6" s="634"/>
      <c r="LEN6" s="634"/>
      <c r="LEO6" s="634"/>
      <c r="LEP6" s="634"/>
      <c r="LEQ6" s="634"/>
      <c r="LER6" s="634"/>
      <c r="LES6" s="634"/>
      <c r="LET6" s="634"/>
      <c r="LEU6" s="634"/>
      <c r="LEV6" s="634"/>
      <c r="LEW6" s="634"/>
      <c r="LEX6" s="634"/>
      <c r="LEY6" s="634"/>
      <c r="LEZ6" s="634"/>
      <c r="LFA6" s="634"/>
      <c r="LFB6" s="634"/>
      <c r="LFC6" s="634"/>
      <c r="LFD6" s="634"/>
      <c r="LFE6" s="634"/>
      <c r="LFF6" s="634"/>
      <c r="LFG6" s="634"/>
      <c r="LFH6" s="634"/>
      <c r="LFI6" s="634"/>
      <c r="LFJ6" s="634"/>
      <c r="LFK6" s="634"/>
      <c r="LFL6" s="634"/>
      <c r="LFM6" s="634"/>
      <c r="LFN6" s="634"/>
      <c r="LFO6" s="634"/>
      <c r="LFP6" s="634"/>
      <c r="LFQ6" s="634"/>
      <c r="LFR6" s="634"/>
      <c r="LFS6" s="634"/>
      <c r="LFT6" s="634"/>
      <c r="LFU6" s="634"/>
      <c r="LFV6" s="634"/>
      <c r="LFW6" s="634"/>
      <c r="LFX6" s="634"/>
      <c r="LFY6" s="634"/>
      <c r="LFZ6" s="634"/>
      <c r="LGA6" s="634"/>
      <c r="LGB6" s="634"/>
      <c r="LGC6" s="634"/>
      <c r="LGD6" s="634"/>
      <c r="LGE6" s="634"/>
      <c r="LGF6" s="634"/>
      <c r="LGG6" s="634"/>
      <c r="LGH6" s="634"/>
      <c r="LGI6" s="634"/>
      <c r="LGJ6" s="634"/>
      <c r="LGK6" s="634"/>
      <c r="LGL6" s="634"/>
      <c r="LGM6" s="634"/>
      <c r="LGN6" s="634"/>
      <c r="LGO6" s="634"/>
      <c r="LGP6" s="634"/>
      <c r="LGQ6" s="634"/>
      <c r="LGR6" s="634"/>
      <c r="LGS6" s="634"/>
      <c r="LGT6" s="634"/>
      <c r="LGU6" s="634"/>
      <c r="LGV6" s="634"/>
      <c r="LGW6" s="634"/>
      <c r="LGX6" s="634"/>
      <c r="LGY6" s="634"/>
      <c r="LGZ6" s="634"/>
      <c r="LHA6" s="634"/>
      <c r="LHB6" s="634"/>
      <c r="LHC6" s="634"/>
      <c r="LHD6" s="634"/>
      <c r="LHE6" s="634"/>
      <c r="LHF6" s="634"/>
      <c r="LHG6" s="634"/>
      <c r="LHH6" s="634"/>
      <c r="LHI6" s="634"/>
      <c r="LHJ6" s="634"/>
      <c r="LHK6" s="634"/>
      <c r="LHL6" s="634"/>
      <c r="LHM6" s="634"/>
      <c r="LHN6" s="634"/>
      <c r="LHO6" s="634"/>
      <c r="LHP6" s="634"/>
      <c r="LHQ6" s="634"/>
      <c r="LHR6" s="634"/>
      <c r="LHS6" s="634"/>
      <c r="LHT6" s="634"/>
      <c r="LHU6" s="634"/>
      <c r="LHV6" s="634"/>
      <c r="LHW6" s="634"/>
      <c r="LHX6" s="634"/>
      <c r="LHY6" s="634"/>
      <c r="LHZ6" s="634"/>
      <c r="LIA6" s="634"/>
      <c r="LIB6" s="634"/>
      <c r="LIC6" s="634"/>
      <c r="LID6" s="634"/>
      <c r="LIE6" s="634"/>
      <c r="LIF6" s="634"/>
      <c r="LIG6" s="634"/>
      <c r="LIH6" s="634"/>
      <c r="LII6" s="634"/>
      <c r="LIJ6" s="634"/>
      <c r="LIK6" s="634"/>
      <c r="LIL6" s="634"/>
      <c r="LIM6" s="634"/>
      <c r="LIN6" s="634"/>
      <c r="LIO6" s="634"/>
      <c r="LIP6" s="634"/>
      <c r="LIQ6" s="634"/>
      <c r="LIR6" s="634"/>
      <c r="LIS6" s="634"/>
      <c r="LIT6" s="634"/>
      <c r="LIU6" s="634"/>
      <c r="LIV6" s="634"/>
      <c r="LIW6" s="634"/>
      <c r="LIX6" s="634"/>
      <c r="LIY6" s="634"/>
      <c r="LIZ6" s="634"/>
      <c r="LJA6" s="634"/>
      <c r="LJB6" s="634"/>
      <c r="LJC6" s="634"/>
      <c r="LJD6" s="634"/>
      <c r="LJE6" s="634"/>
      <c r="LJF6" s="634"/>
      <c r="LJG6" s="634"/>
      <c r="LJH6" s="634"/>
      <c r="LJI6" s="634"/>
      <c r="LJJ6" s="634"/>
      <c r="LJK6" s="634"/>
      <c r="LJL6" s="634"/>
      <c r="LJM6" s="634"/>
      <c r="LJN6" s="634"/>
      <c r="LJO6" s="634"/>
      <c r="LJP6" s="634"/>
      <c r="LJQ6" s="634"/>
      <c r="LJR6" s="634"/>
      <c r="LJS6" s="634"/>
      <c r="LJT6" s="634"/>
      <c r="LJU6" s="634"/>
      <c r="LJV6" s="634"/>
      <c r="LJW6" s="634"/>
      <c r="LJX6" s="634"/>
      <c r="LJY6" s="634"/>
      <c r="LJZ6" s="634"/>
      <c r="LKA6" s="634"/>
      <c r="LKB6" s="634"/>
      <c r="LKC6" s="634"/>
      <c r="LKD6" s="634"/>
      <c r="LKE6" s="634"/>
      <c r="LKF6" s="634"/>
      <c r="LKG6" s="634"/>
      <c r="LKH6" s="634"/>
      <c r="LKI6" s="634"/>
      <c r="LKJ6" s="634"/>
      <c r="LKK6" s="634"/>
      <c r="LKL6" s="634"/>
      <c r="LKM6" s="634"/>
      <c r="LKN6" s="634"/>
      <c r="LKO6" s="634"/>
      <c r="LKP6" s="634"/>
      <c r="LKQ6" s="634"/>
      <c r="LKR6" s="634"/>
      <c r="LKS6" s="634"/>
      <c r="LKT6" s="634"/>
      <c r="LKU6" s="634"/>
      <c r="LKV6" s="634"/>
      <c r="LKW6" s="634"/>
      <c r="LKX6" s="634"/>
      <c r="LKY6" s="634"/>
      <c r="LKZ6" s="634"/>
      <c r="LLA6" s="634"/>
      <c r="LLB6" s="634"/>
      <c r="LLC6" s="634"/>
      <c r="LLD6" s="634"/>
      <c r="LLE6" s="634"/>
      <c r="LLF6" s="634"/>
      <c r="LLG6" s="634"/>
      <c r="LLH6" s="634"/>
      <c r="LLI6" s="634"/>
      <c r="LLJ6" s="634"/>
      <c r="LLK6" s="634"/>
      <c r="LLL6" s="634"/>
      <c r="LLM6" s="634"/>
      <c r="LLN6" s="634"/>
      <c r="LLO6" s="634"/>
      <c r="LLP6" s="634"/>
      <c r="LLQ6" s="634"/>
      <c r="LLR6" s="634"/>
      <c r="LLS6" s="634"/>
      <c r="LLT6" s="634"/>
      <c r="LLU6" s="634"/>
      <c r="LLV6" s="634"/>
      <c r="LLW6" s="634"/>
      <c r="LLX6" s="634"/>
      <c r="LLY6" s="634"/>
      <c r="LLZ6" s="634"/>
      <c r="LMA6" s="634"/>
      <c r="LMB6" s="634"/>
      <c r="LMC6" s="634"/>
      <c r="LMD6" s="634"/>
      <c r="LME6" s="634"/>
      <c r="LMF6" s="634"/>
      <c r="LMG6" s="634"/>
      <c r="LMH6" s="634"/>
      <c r="LMI6" s="634"/>
      <c r="LMJ6" s="634"/>
      <c r="LMK6" s="634"/>
      <c r="LML6" s="634"/>
      <c r="LMM6" s="634"/>
      <c r="LMN6" s="634"/>
      <c r="LMO6" s="634"/>
      <c r="LMP6" s="634"/>
      <c r="LMQ6" s="634"/>
      <c r="LMR6" s="634"/>
      <c r="LMS6" s="634"/>
      <c r="LMT6" s="634"/>
      <c r="LMU6" s="634"/>
      <c r="LMV6" s="634"/>
      <c r="LMW6" s="634"/>
      <c r="LMX6" s="634"/>
      <c r="LMY6" s="634"/>
      <c r="LMZ6" s="634"/>
      <c r="LNA6" s="634"/>
      <c r="LNB6" s="634"/>
      <c r="LNC6" s="634"/>
      <c r="LND6" s="634"/>
      <c r="LNE6" s="634"/>
      <c r="LNF6" s="634"/>
      <c r="LNG6" s="634"/>
      <c r="LNH6" s="634"/>
      <c r="LNI6" s="634"/>
      <c r="LNJ6" s="634"/>
      <c r="LNK6" s="634"/>
      <c r="LNL6" s="634"/>
      <c r="LNM6" s="634"/>
      <c r="LNN6" s="634"/>
      <c r="LNO6" s="634"/>
      <c r="LNP6" s="634"/>
      <c r="LNQ6" s="634"/>
      <c r="LNR6" s="634"/>
      <c r="LNS6" s="634"/>
      <c r="LNT6" s="634"/>
      <c r="LNU6" s="634"/>
      <c r="LNV6" s="634"/>
      <c r="LNW6" s="634"/>
      <c r="LNX6" s="634"/>
      <c r="LNY6" s="634"/>
      <c r="LNZ6" s="634"/>
      <c r="LOA6" s="634"/>
      <c r="LOB6" s="634"/>
      <c r="LOC6" s="634"/>
      <c r="LOD6" s="634"/>
      <c r="LOE6" s="634"/>
      <c r="LOF6" s="634"/>
      <c r="LOG6" s="634"/>
      <c r="LOH6" s="634"/>
      <c r="LOI6" s="634"/>
      <c r="LOJ6" s="634"/>
      <c r="LOK6" s="634"/>
      <c r="LOL6" s="634"/>
      <c r="LOM6" s="634"/>
      <c r="LON6" s="634"/>
      <c r="LOO6" s="634"/>
      <c r="LOP6" s="634"/>
      <c r="LOQ6" s="634"/>
      <c r="LOR6" s="634"/>
      <c r="LOS6" s="634"/>
      <c r="LOT6" s="634"/>
      <c r="LOU6" s="634"/>
      <c r="LOV6" s="634"/>
      <c r="LOW6" s="634"/>
      <c r="LOX6" s="634"/>
      <c r="LOY6" s="634"/>
      <c r="LOZ6" s="634"/>
      <c r="LPA6" s="634"/>
      <c r="LPB6" s="634"/>
      <c r="LPC6" s="634"/>
      <c r="LPD6" s="634"/>
      <c r="LPE6" s="634"/>
      <c r="LPF6" s="634"/>
      <c r="LPG6" s="634"/>
      <c r="LPH6" s="634"/>
      <c r="LPI6" s="634"/>
      <c r="LPJ6" s="634"/>
      <c r="LPK6" s="634"/>
      <c r="LPL6" s="634"/>
      <c r="LPM6" s="634"/>
      <c r="LPN6" s="634"/>
      <c r="LPO6" s="634"/>
      <c r="LPP6" s="634"/>
      <c r="LPQ6" s="634"/>
      <c r="LPR6" s="634"/>
      <c r="LPS6" s="634"/>
      <c r="LPT6" s="634"/>
      <c r="LPU6" s="634"/>
      <c r="LPV6" s="634"/>
      <c r="LPW6" s="634"/>
      <c r="LPX6" s="634"/>
      <c r="LPY6" s="634"/>
      <c r="LPZ6" s="634"/>
      <c r="LQA6" s="634"/>
      <c r="LQB6" s="634"/>
      <c r="LQC6" s="634"/>
      <c r="LQD6" s="634"/>
      <c r="LQE6" s="634"/>
      <c r="LQF6" s="634"/>
      <c r="LQG6" s="634"/>
      <c r="LQH6" s="634"/>
      <c r="LQI6" s="634"/>
      <c r="LQJ6" s="634"/>
      <c r="LQK6" s="634"/>
      <c r="LQL6" s="634"/>
      <c r="LQM6" s="634"/>
      <c r="LQN6" s="634"/>
      <c r="LQO6" s="634"/>
      <c r="LQP6" s="634"/>
      <c r="LQQ6" s="634"/>
      <c r="LQR6" s="634"/>
      <c r="LQS6" s="634"/>
      <c r="LQT6" s="634"/>
      <c r="LQU6" s="634"/>
      <c r="LQV6" s="634"/>
      <c r="LQW6" s="634"/>
      <c r="LQX6" s="634"/>
      <c r="LQY6" s="634"/>
      <c r="LQZ6" s="634"/>
      <c r="LRA6" s="634"/>
      <c r="LRB6" s="634"/>
      <c r="LRC6" s="634"/>
      <c r="LRD6" s="634"/>
      <c r="LRE6" s="634"/>
      <c r="LRF6" s="634"/>
      <c r="LRG6" s="634"/>
      <c r="LRH6" s="634"/>
      <c r="LRI6" s="634"/>
      <c r="LRJ6" s="634"/>
      <c r="LRK6" s="634"/>
      <c r="LRL6" s="634"/>
      <c r="LRM6" s="634"/>
      <c r="LRN6" s="634"/>
      <c r="LRO6" s="634"/>
      <c r="LRP6" s="634"/>
      <c r="LRQ6" s="634"/>
      <c r="LRR6" s="634"/>
      <c r="LRS6" s="634"/>
      <c r="LRT6" s="634"/>
      <c r="LRU6" s="634"/>
      <c r="LRV6" s="634"/>
      <c r="LRW6" s="634"/>
      <c r="LRX6" s="634"/>
      <c r="LRY6" s="634"/>
      <c r="LRZ6" s="634"/>
      <c r="LSA6" s="634"/>
      <c r="LSB6" s="634"/>
      <c r="LSC6" s="634"/>
      <c r="LSD6" s="634"/>
      <c r="LSE6" s="634"/>
      <c r="LSF6" s="634"/>
      <c r="LSG6" s="634"/>
      <c r="LSH6" s="634"/>
      <c r="LSI6" s="634"/>
      <c r="LSJ6" s="634"/>
      <c r="LSK6" s="634"/>
      <c r="LSL6" s="634"/>
      <c r="LSM6" s="634"/>
      <c r="LSN6" s="634"/>
      <c r="LSO6" s="634"/>
      <c r="LSP6" s="634"/>
      <c r="LSQ6" s="634"/>
      <c r="LSR6" s="634"/>
      <c r="LSS6" s="634"/>
      <c r="LST6" s="634"/>
      <c r="LSU6" s="634"/>
      <c r="LSV6" s="634"/>
      <c r="LSW6" s="634"/>
      <c r="LSX6" s="634"/>
      <c r="LSY6" s="634"/>
      <c r="LSZ6" s="634"/>
      <c r="LTA6" s="634"/>
      <c r="LTB6" s="634"/>
      <c r="LTC6" s="634"/>
      <c r="LTD6" s="634"/>
      <c r="LTE6" s="634"/>
      <c r="LTF6" s="634"/>
      <c r="LTG6" s="634"/>
      <c r="LTH6" s="634"/>
      <c r="LTI6" s="634"/>
      <c r="LTJ6" s="634"/>
      <c r="LTK6" s="634"/>
      <c r="LTL6" s="634"/>
      <c r="LTM6" s="634"/>
      <c r="LTN6" s="634"/>
      <c r="LTO6" s="634"/>
      <c r="LTP6" s="634"/>
      <c r="LTQ6" s="634"/>
      <c r="LTR6" s="634"/>
      <c r="LTS6" s="634"/>
      <c r="LTT6" s="634"/>
      <c r="LTU6" s="634"/>
      <c r="LTV6" s="634"/>
      <c r="LTW6" s="634"/>
      <c r="LTX6" s="634"/>
      <c r="LTY6" s="634"/>
      <c r="LTZ6" s="634"/>
      <c r="LUA6" s="634"/>
      <c r="LUB6" s="634"/>
      <c r="LUC6" s="634"/>
      <c r="LUD6" s="634"/>
      <c r="LUE6" s="634"/>
      <c r="LUF6" s="634"/>
      <c r="LUG6" s="634"/>
      <c r="LUH6" s="634"/>
      <c r="LUI6" s="634"/>
      <c r="LUJ6" s="634"/>
      <c r="LUK6" s="634"/>
      <c r="LUL6" s="634"/>
      <c r="LUM6" s="634"/>
      <c r="LUN6" s="634"/>
      <c r="LUO6" s="634"/>
      <c r="LUP6" s="634"/>
      <c r="LUQ6" s="634"/>
      <c r="LUR6" s="634"/>
      <c r="LUS6" s="634"/>
      <c r="LUT6" s="634"/>
      <c r="LUU6" s="634"/>
      <c r="LUV6" s="634"/>
      <c r="LUW6" s="634"/>
      <c r="LUX6" s="634"/>
      <c r="LUY6" s="634"/>
      <c r="LUZ6" s="634"/>
      <c r="LVA6" s="634"/>
      <c r="LVB6" s="634"/>
      <c r="LVC6" s="634"/>
      <c r="LVD6" s="634"/>
      <c r="LVE6" s="634"/>
      <c r="LVF6" s="634"/>
      <c r="LVG6" s="634"/>
      <c r="LVH6" s="634"/>
      <c r="LVI6" s="634"/>
      <c r="LVJ6" s="634"/>
      <c r="LVK6" s="634"/>
      <c r="LVL6" s="634"/>
      <c r="LVM6" s="634"/>
      <c r="LVN6" s="634"/>
      <c r="LVO6" s="634"/>
      <c r="LVP6" s="634"/>
      <c r="LVQ6" s="634"/>
      <c r="LVR6" s="634"/>
      <c r="LVS6" s="634"/>
      <c r="LVT6" s="634"/>
      <c r="LVU6" s="634"/>
      <c r="LVV6" s="634"/>
      <c r="LVW6" s="634"/>
      <c r="LVX6" s="634"/>
      <c r="LVY6" s="634"/>
      <c r="LVZ6" s="634"/>
      <c r="LWA6" s="634"/>
      <c r="LWB6" s="634"/>
      <c r="LWC6" s="634"/>
      <c r="LWD6" s="634"/>
      <c r="LWE6" s="634"/>
      <c r="LWF6" s="634"/>
      <c r="LWG6" s="634"/>
      <c r="LWH6" s="634"/>
      <c r="LWI6" s="634"/>
      <c r="LWJ6" s="634"/>
      <c r="LWK6" s="634"/>
      <c r="LWL6" s="634"/>
      <c r="LWM6" s="634"/>
      <c r="LWN6" s="634"/>
      <c r="LWO6" s="634"/>
      <c r="LWP6" s="634"/>
      <c r="LWQ6" s="634"/>
      <c r="LWR6" s="634"/>
      <c r="LWS6" s="634"/>
      <c r="LWT6" s="634"/>
      <c r="LWU6" s="634"/>
      <c r="LWV6" s="634"/>
      <c r="LWW6" s="634"/>
      <c r="LWX6" s="634"/>
      <c r="LWY6" s="634"/>
      <c r="LWZ6" s="634"/>
      <c r="LXA6" s="634"/>
      <c r="LXB6" s="634"/>
      <c r="LXC6" s="634"/>
      <c r="LXD6" s="634"/>
      <c r="LXE6" s="634"/>
      <c r="LXF6" s="634"/>
      <c r="LXG6" s="634"/>
      <c r="LXH6" s="634"/>
      <c r="LXI6" s="634"/>
      <c r="LXJ6" s="634"/>
      <c r="LXK6" s="634"/>
      <c r="LXL6" s="634"/>
      <c r="LXM6" s="634"/>
      <c r="LXN6" s="634"/>
      <c r="LXO6" s="634"/>
      <c r="LXP6" s="634"/>
      <c r="LXQ6" s="634"/>
      <c r="LXR6" s="634"/>
      <c r="LXS6" s="634"/>
      <c r="LXT6" s="634"/>
      <c r="LXU6" s="634"/>
      <c r="LXV6" s="634"/>
      <c r="LXW6" s="634"/>
      <c r="LXX6" s="634"/>
      <c r="LXY6" s="634"/>
      <c r="LXZ6" s="634"/>
      <c r="LYA6" s="634"/>
      <c r="LYB6" s="634"/>
      <c r="LYC6" s="634"/>
      <c r="LYD6" s="634"/>
      <c r="LYE6" s="634"/>
      <c r="LYF6" s="634"/>
      <c r="LYG6" s="634"/>
      <c r="LYH6" s="634"/>
      <c r="LYI6" s="634"/>
      <c r="LYJ6" s="634"/>
      <c r="LYK6" s="634"/>
      <c r="LYL6" s="634"/>
      <c r="LYM6" s="634"/>
      <c r="LYN6" s="634"/>
      <c r="LYO6" s="634"/>
      <c r="LYP6" s="634"/>
      <c r="LYQ6" s="634"/>
      <c r="LYR6" s="634"/>
      <c r="LYS6" s="634"/>
      <c r="LYT6" s="634"/>
      <c r="LYU6" s="634"/>
      <c r="LYV6" s="634"/>
      <c r="LYW6" s="634"/>
      <c r="LYX6" s="634"/>
      <c r="LYY6" s="634"/>
      <c r="LYZ6" s="634"/>
      <c r="LZA6" s="634"/>
      <c r="LZB6" s="634"/>
      <c r="LZC6" s="634"/>
      <c r="LZD6" s="634"/>
      <c r="LZE6" s="634"/>
      <c r="LZF6" s="634"/>
      <c r="LZG6" s="634"/>
      <c r="LZH6" s="634"/>
      <c r="LZI6" s="634"/>
      <c r="LZJ6" s="634"/>
      <c r="LZK6" s="634"/>
      <c r="LZL6" s="634"/>
      <c r="LZM6" s="634"/>
      <c r="LZN6" s="634"/>
      <c r="LZO6" s="634"/>
      <c r="LZP6" s="634"/>
      <c r="LZQ6" s="634"/>
      <c r="LZR6" s="634"/>
      <c r="LZS6" s="634"/>
      <c r="LZT6" s="634"/>
      <c r="LZU6" s="634"/>
      <c r="LZV6" s="634"/>
      <c r="LZW6" s="634"/>
      <c r="LZX6" s="634"/>
      <c r="LZY6" s="634"/>
      <c r="LZZ6" s="634"/>
      <c r="MAA6" s="634"/>
      <c r="MAB6" s="634"/>
      <c r="MAC6" s="634"/>
      <c r="MAD6" s="634"/>
      <c r="MAE6" s="634"/>
      <c r="MAF6" s="634"/>
      <c r="MAG6" s="634"/>
      <c r="MAH6" s="634"/>
      <c r="MAI6" s="634"/>
      <c r="MAJ6" s="634"/>
      <c r="MAK6" s="634"/>
      <c r="MAL6" s="634"/>
      <c r="MAM6" s="634"/>
      <c r="MAN6" s="634"/>
      <c r="MAO6" s="634"/>
      <c r="MAP6" s="634"/>
      <c r="MAQ6" s="634"/>
      <c r="MAR6" s="634"/>
      <c r="MAS6" s="634"/>
      <c r="MAT6" s="634"/>
      <c r="MAU6" s="634"/>
      <c r="MAV6" s="634"/>
      <c r="MAW6" s="634"/>
      <c r="MAX6" s="634"/>
      <c r="MAY6" s="634"/>
      <c r="MAZ6" s="634"/>
      <c r="MBA6" s="634"/>
      <c r="MBB6" s="634"/>
      <c r="MBC6" s="634"/>
      <c r="MBD6" s="634"/>
      <c r="MBE6" s="634"/>
      <c r="MBF6" s="634"/>
      <c r="MBG6" s="634"/>
      <c r="MBH6" s="634"/>
      <c r="MBI6" s="634"/>
      <c r="MBJ6" s="634"/>
      <c r="MBK6" s="634"/>
      <c r="MBL6" s="634"/>
      <c r="MBM6" s="634"/>
      <c r="MBN6" s="634"/>
      <c r="MBO6" s="634"/>
      <c r="MBP6" s="634"/>
      <c r="MBQ6" s="634"/>
      <c r="MBR6" s="634"/>
      <c r="MBS6" s="634"/>
      <c r="MBT6" s="634"/>
      <c r="MBU6" s="634"/>
      <c r="MBV6" s="634"/>
      <c r="MBW6" s="634"/>
      <c r="MBX6" s="634"/>
      <c r="MBY6" s="634"/>
      <c r="MBZ6" s="634"/>
      <c r="MCA6" s="634"/>
      <c r="MCB6" s="634"/>
      <c r="MCC6" s="634"/>
      <c r="MCD6" s="634"/>
      <c r="MCE6" s="634"/>
      <c r="MCF6" s="634"/>
      <c r="MCG6" s="634"/>
      <c r="MCH6" s="634"/>
      <c r="MCI6" s="634"/>
      <c r="MCJ6" s="634"/>
      <c r="MCK6" s="634"/>
      <c r="MCL6" s="634"/>
      <c r="MCM6" s="634"/>
      <c r="MCN6" s="634"/>
      <c r="MCO6" s="634"/>
      <c r="MCP6" s="634"/>
      <c r="MCQ6" s="634"/>
      <c r="MCR6" s="634"/>
      <c r="MCS6" s="634"/>
      <c r="MCT6" s="634"/>
      <c r="MCU6" s="634"/>
      <c r="MCV6" s="634"/>
      <c r="MCW6" s="634"/>
      <c r="MCX6" s="634"/>
      <c r="MCY6" s="634"/>
      <c r="MCZ6" s="634"/>
      <c r="MDA6" s="634"/>
      <c r="MDB6" s="634"/>
      <c r="MDC6" s="634"/>
      <c r="MDD6" s="634"/>
      <c r="MDE6" s="634"/>
      <c r="MDF6" s="634"/>
      <c r="MDG6" s="634"/>
      <c r="MDH6" s="634"/>
      <c r="MDI6" s="634"/>
      <c r="MDJ6" s="634"/>
      <c r="MDK6" s="634"/>
      <c r="MDL6" s="634"/>
      <c r="MDM6" s="634"/>
      <c r="MDN6" s="634"/>
      <c r="MDO6" s="634"/>
      <c r="MDP6" s="634"/>
      <c r="MDQ6" s="634"/>
      <c r="MDR6" s="634"/>
      <c r="MDS6" s="634"/>
      <c r="MDT6" s="634"/>
      <c r="MDU6" s="634"/>
      <c r="MDV6" s="634"/>
      <c r="MDW6" s="634"/>
      <c r="MDX6" s="634"/>
      <c r="MDY6" s="634"/>
      <c r="MDZ6" s="634"/>
      <c r="MEA6" s="634"/>
      <c r="MEB6" s="634"/>
      <c r="MEC6" s="634"/>
      <c r="MED6" s="634"/>
      <c r="MEE6" s="634"/>
      <c r="MEF6" s="634"/>
      <c r="MEG6" s="634"/>
      <c r="MEH6" s="634"/>
      <c r="MEI6" s="634"/>
      <c r="MEJ6" s="634"/>
      <c r="MEK6" s="634"/>
      <c r="MEL6" s="634"/>
      <c r="MEM6" s="634"/>
      <c r="MEN6" s="634"/>
      <c r="MEO6" s="634"/>
      <c r="MEP6" s="634"/>
      <c r="MEQ6" s="634"/>
      <c r="MER6" s="634"/>
      <c r="MES6" s="634"/>
      <c r="MET6" s="634"/>
      <c r="MEU6" s="634"/>
      <c r="MEV6" s="634"/>
      <c r="MEW6" s="634"/>
      <c r="MEX6" s="634"/>
      <c r="MEY6" s="634"/>
      <c r="MEZ6" s="634"/>
      <c r="MFA6" s="634"/>
      <c r="MFB6" s="634"/>
      <c r="MFC6" s="634"/>
      <c r="MFD6" s="634"/>
      <c r="MFE6" s="634"/>
      <c r="MFF6" s="634"/>
      <c r="MFG6" s="634"/>
      <c r="MFH6" s="634"/>
      <c r="MFI6" s="634"/>
      <c r="MFJ6" s="634"/>
      <c r="MFK6" s="634"/>
      <c r="MFL6" s="634"/>
      <c r="MFM6" s="634"/>
      <c r="MFN6" s="634"/>
      <c r="MFO6" s="634"/>
      <c r="MFP6" s="634"/>
      <c r="MFQ6" s="634"/>
      <c r="MFR6" s="634"/>
      <c r="MFS6" s="634"/>
      <c r="MFT6" s="634"/>
      <c r="MFU6" s="634"/>
      <c r="MFV6" s="634"/>
      <c r="MFW6" s="634"/>
      <c r="MFX6" s="634"/>
      <c r="MFY6" s="634"/>
      <c r="MFZ6" s="634"/>
      <c r="MGA6" s="634"/>
      <c r="MGB6" s="634"/>
      <c r="MGC6" s="634"/>
      <c r="MGD6" s="634"/>
      <c r="MGE6" s="634"/>
      <c r="MGF6" s="634"/>
      <c r="MGG6" s="634"/>
      <c r="MGH6" s="634"/>
      <c r="MGI6" s="634"/>
      <c r="MGJ6" s="634"/>
      <c r="MGK6" s="634"/>
      <c r="MGL6" s="634"/>
      <c r="MGM6" s="634"/>
      <c r="MGN6" s="634"/>
      <c r="MGO6" s="634"/>
      <c r="MGP6" s="634"/>
      <c r="MGQ6" s="634"/>
      <c r="MGR6" s="634"/>
      <c r="MGS6" s="634"/>
      <c r="MGT6" s="634"/>
      <c r="MGU6" s="634"/>
      <c r="MGV6" s="634"/>
      <c r="MGW6" s="634"/>
      <c r="MGX6" s="634"/>
      <c r="MGY6" s="634"/>
      <c r="MGZ6" s="634"/>
      <c r="MHA6" s="634"/>
      <c r="MHB6" s="634"/>
      <c r="MHC6" s="634"/>
      <c r="MHD6" s="634"/>
      <c r="MHE6" s="634"/>
      <c r="MHF6" s="634"/>
      <c r="MHG6" s="634"/>
      <c r="MHH6" s="634"/>
      <c r="MHI6" s="634"/>
      <c r="MHJ6" s="634"/>
      <c r="MHK6" s="634"/>
      <c r="MHL6" s="634"/>
      <c r="MHM6" s="634"/>
      <c r="MHN6" s="634"/>
      <c r="MHO6" s="634"/>
      <c r="MHP6" s="634"/>
      <c r="MHQ6" s="634"/>
      <c r="MHR6" s="634"/>
      <c r="MHS6" s="634"/>
      <c r="MHT6" s="634"/>
      <c r="MHU6" s="634"/>
      <c r="MHV6" s="634"/>
      <c r="MHW6" s="634"/>
      <c r="MHX6" s="634"/>
      <c r="MHY6" s="634"/>
      <c r="MHZ6" s="634"/>
      <c r="MIA6" s="634"/>
      <c r="MIB6" s="634"/>
      <c r="MIC6" s="634"/>
      <c r="MID6" s="634"/>
      <c r="MIE6" s="634"/>
      <c r="MIF6" s="634"/>
      <c r="MIG6" s="634"/>
      <c r="MIH6" s="634"/>
      <c r="MII6" s="634"/>
      <c r="MIJ6" s="634"/>
      <c r="MIK6" s="634"/>
      <c r="MIL6" s="634"/>
      <c r="MIM6" s="634"/>
      <c r="MIN6" s="634"/>
      <c r="MIO6" s="634"/>
      <c r="MIP6" s="634"/>
      <c r="MIQ6" s="634"/>
      <c r="MIR6" s="634"/>
      <c r="MIS6" s="634"/>
      <c r="MIT6" s="634"/>
      <c r="MIU6" s="634"/>
      <c r="MIV6" s="634"/>
      <c r="MIW6" s="634"/>
      <c r="MIX6" s="634"/>
      <c r="MIY6" s="634"/>
      <c r="MIZ6" s="634"/>
      <c r="MJA6" s="634"/>
      <c r="MJB6" s="634"/>
      <c r="MJC6" s="634"/>
      <c r="MJD6" s="634"/>
      <c r="MJE6" s="634"/>
      <c r="MJF6" s="634"/>
      <c r="MJG6" s="634"/>
      <c r="MJH6" s="634"/>
      <c r="MJI6" s="634"/>
      <c r="MJJ6" s="634"/>
      <c r="MJK6" s="634"/>
      <c r="MJL6" s="634"/>
      <c r="MJM6" s="634"/>
      <c r="MJN6" s="634"/>
      <c r="MJO6" s="634"/>
      <c r="MJP6" s="634"/>
      <c r="MJQ6" s="634"/>
      <c r="MJR6" s="634"/>
      <c r="MJS6" s="634"/>
      <c r="MJT6" s="634"/>
      <c r="MJU6" s="634"/>
      <c r="MJV6" s="634"/>
      <c r="MJW6" s="634"/>
      <c r="MJX6" s="634"/>
      <c r="MJY6" s="634"/>
      <c r="MJZ6" s="634"/>
      <c r="MKA6" s="634"/>
      <c r="MKB6" s="634"/>
      <c r="MKC6" s="634"/>
      <c r="MKD6" s="634"/>
      <c r="MKE6" s="634"/>
      <c r="MKF6" s="634"/>
      <c r="MKG6" s="634"/>
      <c r="MKH6" s="634"/>
      <c r="MKI6" s="634"/>
      <c r="MKJ6" s="634"/>
      <c r="MKK6" s="634"/>
      <c r="MKL6" s="634"/>
      <c r="MKM6" s="634"/>
      <c r="MKN6" s="634"/>
      <c r="MKO6" s="634"/>
      <c r="MKP6" s="634"/>
      <c r="MKQ6" s="634"/>
      <c r="MKR6" s="634"/>
      <c r="MKS6" s="634"/>
      <c r="MKT6" s="634"/>
      <c r="MKU6" s="634"/>
      <c r="MKV6" s="634"/>
      <c r="MKW6" s="634"/>
      <c r="MKX6" s="634"/>
      <c r="MKY6" s="634"/>
      <c r="MKZ6" s="634"/>
      <c r="MLA6" s="634"/>
      <c r="MLB6" s="634"/>
      <c r="MLC6" s="634"/>
      <c r="MLD6" s="634"/>
      <c r="MLE6" s="634"/>
      <c r="MLF6" s="634"/>
      <c r="MLG6" s="634"/>
      <c r="MLH6" s="634"/>
      <c r="MLI6" s="634"/>
      <c r="MLJ6" s="634"/>
      <c r="MLK6" s="634"/>
      <c r="MLL6" s="634"/>
      <c r="MLM6" s="634"/>
      <c r="MLN6" s="634"/>
      <c r="MLO6" s="634"/>
      <c r="MLP6" s="634"/>
      <c r="MLQ6" s="634"/>
      <c r="MLR6" s="634"/>
      <c r="MLS6" s="634"/>
      <c r="MLT6" s="634"/>
      <c r="MLU6" s="634"/>
      <c r="MLV6" s="634"/>
      <c r="MLW6" s="634"/>
      <c r="MLX6" s="634"/>
      <c r="MLY6" s="634"/>
      <c r="MLZ6" s="634"/>
      <c r="MMA6" s="634"/>
      <c r="MMB6" s="634"/>
      <c r="MMC6" s="634"/>
      <c r="MMD6" s="634"/>
      <c r="MME6" s="634"/>
      <c r="MMF6" s="634"/>
      <c r="MMG6" s="634"/>
      <c r="MMH6" s="634"/>
      <c r="MMI6" s="634"/>
      <c r="MMJ6" s="634"/>
      <c r="MMK6" s="634"/>
      <c r="MML6" s="634"/>
      <c r="MMM6" s="634"/>
      <c r="MMN6" s="634"/>
      <c r="MMO6" s="634"/>
      <c r="MMP6" s="634"/>
      <c r="MMQ6" s="634"/>
      <c r="MMR6" s="634"/>
      <c r="MMS6" s="634"/>
      <c r="MMT6" s="634"/>
      <c r="MMU6" s="634"/>
      <c r="MMV6" s="634"/>
      <c r="MMW6" s="634"/>
      <c r="MMX6" s="634"/>
      <c r="MMY6" s="634"/>
      <c r="MMZ6" s="634"/>
      <c r="MNA6" s="634"/>
      <c r="MNB6" s="634"/>
      <c r="MNC6" s="634"/>
      <c r="MND6" s="634"/>
      <c r="MNE6" s="634"/>
      <c r="MNF6" s="634"/>
      <c r="MNG6" s="634"/>
      <c r="MNH6" s="634"/>
      <c r="MNI6" s="634"/>
      <c r="MNJ6" s="634"/>
      <c r="MNK6" s="634"/>
      <c r="MNL6" s="634"/>
      <c r="MNM6" s="634"/>
      <c r="MNN6" s="634"/>
      <c r="MNO6" s="634"/>
      <c r="MNP6" s="634"/>
      <c r="MNQ6" s="634"/>
      <c r="MNR6" s="634"/>
      <c r="MNS6" s="634"/>
      <c r="MNT6" s="634"/>
      <c r="MNU6" s="634"/>
      <c r="MNV6" s="634"/>
      <c r="MNW6" s="634"/>
      <c r="MNX6" s="634"/>
      <c r="MNY6" s="634"/>
      <c r="MNZ6" s="634"/>
      <c r="MOA6" s="634"/>
      <c r="MOB6" s="634"/>
      <c r="MOC6" s="634"/>
      <c r="MOD6" s="634"/>
      <c r="MOE6" s="634"/>
      <c r="MOF6" s="634"/>
      <c r="MOG6" s="634"/>
      <c r="MOH6" s="634"/>
      <c r="MOI6" s="634"/>
      <c r="MOJ6" s="634"/>
      <c r="MOK6" s="634"/>
      <c r="MOL6" s="634"/>
      <c r="MOM6" s="634"/>
      <c r="MON6" s="634"/>
      <c r="MOO6" s="634"/>
      <c r="MOP6" s="634"/>
      <c r="MOQ6" s="634"/>
      <c r="MOR6" s="634"/>
      <c r="MOS6" s="634"/>
      <c r="MOT6" s="634"/>
      <c r="MOU6" s="634"/>
      <c r="MOV6" s="634"/>
      <c r="MOW6" s="634"/>
      <c r="MOX6" s="634"/>
      <c r="MOY6" s="634"/>
      <c r="MOZ6" s="634"/>
      <c r="MPA6" s="634"/>
      <c r="MPB6" s="634"/>
      <c r="MPC6" s="634"/>
      <c r="MPD6" s="634"/>
      <c r="MPE6" s="634"/>
      <c r="MPF6" s="634"/>
      <c r="MPG6" s="634"/>
      <c r="MPH6" s="634"/>
      <c r="MPI6" s="634"/>
      <c r="MPJ6" s="634"/>
      <c r="MPK6" s="634"/>
      <c r="MPL6" s="634"/>
      <c r="MPM6" s="634"/>
      <c r="MPN6" s="634"/>
      <c r="MPO6" s="634"/>
      <c r="MPP6" s="634"/>
      <c r="MPQ6" s="634"/>
      <c r="MPR6" s="634"/>
      <c r="MPS6" s="634"/>
      <c r="MPT6" s="634"/>
      <c r="MPU6" s="634"/>
      <c r="MPV6" s="634"/>
      <c r="MPW6" s="634"/>
      <c r="MPX6" s="634"/>
      <c r="MPY6" s="634"/>
      <c r="MPZ6" s="634"/>
      <c r="MQA6" s="634"/>
      <c r="MQB6" s="634"/>
      <c r="MQC6" s="634"/>
      <c r="MQD6" s="634"/>
      <c r="MQE6" s="634"/>
      <c r="MQF6" s="634"/>
      <c r="MQG6" s="634"/>
      <c r="MQH6" s="634"/>
      <c r="MQI6" s="634"/>
      <c r="MQJ6" s="634"/>
      <c r="MQK6" s="634"/>
      <c r="MQL6" s="634"/>
      <c r="MQM6" s="634"/>
      <c r="MQN6" s="634"/>
      <c r="MQO6" s="634"/>
      <c r="MQP6" s="634"/>
      <c r="MQQ6" s="634"/>
      <c r="MQR6" s="634"/>
      <c r="MQS6" s="634"/>
      <c r="MQT6" s="634"/>
      <c r="MQU6" s="634"/>
      <c r="MQV6" s="634"/>
      <c r="MQW6" s="634"/>
      <c r="MQX6" s="634"/>
      <c r="MQY6" s="634"/>
      <c r="MQZ6" s="634"/>
      <c r="MRA6" s="634"/>
      <c r="MRB6" s="634"/>
      <c r="MRC6" s="634"/>
      <c r="MRD6" s="634"/>
      <c r="MRE6" s="634"/>
      <c r="MRF6" s="634"/>
      <c r="MRG6" s="634"/>
      <c r="MRH6" s="634"/>
      <c r="MRI6" s="634"/>
      <c r="MRJ6" s="634"/>
      <c r="MRK6" s="634"/>
      <c r="MRL6" s="634"/>
      <c r="MRM6" s="634"/>
      <c r="MRN6" s="634"/>
      <c r="MRO6" s="634"/>
      <c r="MRP6" s="634"/>
      <c r="MRQ6" s="634"/>
      <c r="MRR6" s="634"/>
      <c r="MRS6" s="634"/>
      <c r="MRT6" s="634"/>
      <c r="MRU6" s="634"/>
      <c r="MRV6" s="634"/>
      <c r="MRW6" s="634"/>
      <c r="MRX6" s="634"/>
      <c r="MRY6" s="634"/>
      <c r="MRZ6" s="634"/>
      <c r="MSA6" s="634"/>
      <c r="MSB6" s="634"/>
      <c r="MSC6" s="634"/>
      <c r="MSD6" s="634"/>
      <c r="MSE6" s="634"/>
      <c r="MSF6" s="634"/>
      <c r="MSG6" s="634"/>
      <c r="MSH6" s="634"/>
      <c r="MSI6" s="634"/>
      <c r="MSJ6" s="634"/>
      <c r="MSK6" s="634"/>
      <c r="MSL6" s="634"/>
      <c r="MSM6" s="634"/>
      <c r="MSN6" s="634"/>
      <c r="MSO6" s="634"/>
      <c r="MSP6" s="634"/>
      <c r="MSQ6" s="634"/>
      <c r="MSR6" s="634"/>
      <c r="MSS6" s="634"/>
      <c r="MST6" s="634"/>
      <c r="MSU6" s="634"/>
      <c r="MSV6" s="634"/>
      <c r="MSW6" s="634"/>
      <c r="MSX6" s="634"/>
      <c r="MSY6" s="634"/>
      <c r="MSZ6" s="634"/>
      <c r="MTA6" s="634"/>
      <c r="MTB6" s="634"/>
      <c r="MTC6" s="634"/>
      <c r="MTD6" s="634"/>
      <c r="MTE6" s="634"/>
      <c r="MTF6" s="634"/>
      <c r="MTG6" s="634"/>
      <c r="MTH6" s="634"/>
      <c r="MTI6" s="634"/>
      <c r="MTJ6" s="634"/>
      <c r="MTK6" s="634"/>
      <c r="MTL6" s="634"/>
      <c r="MTM6" s="634"/>
      <c r="MTN6" s="634"/>
      <c r="MTO6" s="634"/>
      <c r="MTP6" s="634"/>
      <c r="MTQ6" s="634"/>
      <c r="MTR6" s="634"/>
      <c r="MTS6" s="634"/>
      <c r="MTT6" s="634"/>
      <c r="MTU6" s="634"/>
      <c r="MTV6" s="634"/>
      <c r="MTW6" s="634"/>
      <c r="MTX6" s="634"/>
      <c r="MTY6" s="634"/>
      <c r="MTZ6" s="634"/>
      <c r="MUA6" s="634"/>
      <c r="MUB6" s="634"/>
      <c r="MUC6" s="634"/>
      <c r="MUD6" s="634"/>
      <c r="MUE6" s="634"/>
      <c r="MUF6" s="634"/>
      <c r="MUG6" s="634"/>
      <c r="MUH6" s="634"/>
      <c r="MUI6" s="634"/>
      <c r="MUJ6" s="634"/>
      <c r="MUK6" s="634"/>
      <c r="MUL6" s="634"/>
      <c r="MUM6" s="634"/>
      <c r="MUN6" s="634"/>
      <c r="MUO6" s="634"/>
      <c r="MUP6" s="634"/>
      <c r="MUQ6" s="634"/>
      <c r="MUR6" s="634"/>
      <c r="MUS6" s="634"/>
      <c r="MUT6" s="634"/>
      <c r="MUU6" s="634"/>
      <c r="MUV6" s="634"/>
      <c r="MUW6" s="634"/>
      <c r="MUX6" s="634"/>
      <c r="MUY6" s="634"/>
      <c r="MUZ6" s="634"/>
      <c r="MVA6" s="634"/>
      <c r="MVB6" s="634"/>
      <c r="MVC6" s="634"/>
      <c r="MVD6" s="634"/>
      <c r="MVE6" s="634"/>
      <c r="MVF6" s="634"/>
      <c r="MVG6" s="634"/>
      <c r="MVH6" s="634"/>
      <c r="MVI6" s="634"/>
      <c r="MVJ6" s="634"/>
      <c r="MVK6" s="634"/>
      <c r="MVL6" s="634"/>
      <c r="MVM6" s="634"/>
      <c r="MVN6" s="634"/>
      <c r="MVO6" s="634"/>
      <c r="MVP6" s="634"/>
      <c r="MVQ6" s="634"/>
      <c r="MVR6" s="634"/>
      <c r="MVS6" s="634"/>
      <c r="MVT6" s="634"/>
      <c r="MVU6" s="634"/>
      <c r="MVV6" s="634"/>
      <c r="MVW6" s="634"/>
      <c r="MVX6" s="634"/>
      <c r="MVY6" s="634"/>
      <c r="MVZ6" s="634"/>
      <c r="MWA6" s="634"/>
      <c r="MWB6" s="634"/>
      <c r="MWC6" s="634"/>
      <c r="MWD6" s="634"/>
      <c r="MWE6" s="634"/>
      <c r="MWF6" s="634"/>
      <c r="MWG6" s="634"/>
      <c r="MWH6" s="634"/>
      <c r="MWI6" s="634"/>
      <c r="MWJ6" s="634"/>
      <c r="MWK6" s="634"/>
      <c r="MWL6" s="634"/>
      <c r="MWM6" s="634"/>
      <c r="MWN6" s="634"/>
      <c r="MWO6" s="634"/>
      <c r="MWP6" s="634"/>
      <c r="MWQ6" s="634"/>
      <c r="MWR6" s="634"/>
      <c r="MWS6" s="634"/>
      <c r="MWT6" s="634"/>
      <c r="MWU6" s="634"/>
      <c r="MWV6" s="634"/>
      <c r="MWW6" s="634"/>
      <c r="MWX6" s="634"/>
      <c r="MWY6" s="634"/>
      <c r="MWZ6" s="634"/>
      <c r="MXA6" s="634"/>
      <c r="MXB6" s="634"/>
      <c r="MXC6" s="634"/>
      <c r="MXD6" s="634"/>
      <c r="MXE6" s="634"/>
      <c r="MXF6" s="634"/>
      <c r="MXG6" s="634"/>
      <c r="MXH6" s="634"/>
      <c r="MXI6" s="634"/>
      <c r="MXJ6" s="634"/>
      <c r="MXK6" s="634"/>
      <c r="MXL6" s="634"/>
      <c r="MXM6" s="634"/>
      <c r="MXN6" s="634"/>
      <c r="MXO6" s="634"/>
      <c r="MXP6" s="634"/>
      <c r="MXQ6" s="634"/>
      <c r="MXR6" s="634"/>
      <c r="MXS6" s="634"/>
      <c r="MXT6" s="634"/>
      <c r="MXU6" s="634"/>
      <c r="MXV6" s="634"/>
      <c r="MXW6" s="634"/>
      <c r="MXX6" s="634"/>
      <c r="MXY6" s="634"/>
      <c r="MXZ6" s="634"/>
      <c r="MYA6" s="634"/>
      <c r="MYB6" s="634"/>
      <c r="MYC6" s="634"/>
      <c r="MYD6" s="634"/>
      <c r="MYE6" s="634"/>
      <c r="MYF6" s="634"/>
      <c r="MYG6" s="634"/>
      <c r="MYH6" s="634"/>
      <c r="MYI6" s="634"/>
      <c r="MYJ6" s="634"/>
      <c r="MYK6" s="634"/>
      <c r="MYL6" s="634"/>
      <c r="MYM6" s="634"/>
      <c r="MYN6" s="634"/>
      <c r="MYO6" s="634"/>
      <c r="MYP6" s="634"/>
      <c r="MYQ6" s="634"/>
      <c r="MYR6" s="634"/>
      <c r="MYS6" s="634"/>
      <c r="MYT6" s="634"/>
      <c r="MYU6" s="634"/>
      <c r="MYV6" s="634"/>
      <c r="MYW6" s="634"/>
      <c r="MYX6" s="634"/>
      <c r="MYY6" s="634"/>
      <c r="MYZ6" s="634"/>
      <c r="MZA6" s="634"/>
      <c r="MZB6" s="634"/>
      <c r="MZC6" s="634"/>
      <c r="MZD6" s="634"/>
      <c r="MZE6" s="634"/>
      <c r="MZF6" s="634"/>
      <c r="MZG6" s="634"/>
      <c r="MZH6" s="634"/>
      <c r="MZI6" s="634"/>
      <c r="MZJ6" s="634"/>
      <c r="MZK6" s="634"/>
      <c r="MZL6" s="634"/>
      <c r="MZM6" s="634"/>
      <c r="MZN6" s="634"/>
      <c r="MZO6" s="634"/>
      <c r="MZP6" s="634"/>
      <c r="MZQ6" s="634"/>
      <c r="MZR6" s="634"/>
      <c r="MZS6" s="634"/>
      <c r="MZT6" s="634"/>
      <c r="MZU6" s="634"/>
      <c r="MZV6" s="634"/>
      <c r="MZW6" s="634"/>
      <c r="MZX6" s="634"/>
      <c r="MZY6" s="634"/>
      <c r="MZZ6" s="634"/>
      <c r="NAA6" s="634"/>
      <c r="NAB6" s="634"/>
      <c r="NAC6" s="634"/>
      <c r="NAD6" s="634"/>
      <c r="NAE6" s="634"/>
      <c r="NAF6" s="634"/>
      <c r="NAG6" s="634"/>
      <c r="NAH6" s="634"/>
      <c r="NAI6" s="634"/>
      <c r="NAJ6" s="634"/>
      <c r="NAK6" s="634"/>
      <c r="NAL6" s="634"/>
      <c r="NAM6" s="634"/>
      <c r="NAN6" s="634"/>
      <c r="NAO6" s="634"/>
      <c r="NAP6" s="634"/>
      <c r="NAQ6" s="634"/>
      <c r="NAR6" s="634"/>
      <c r="NAS6" s="634"/>
      <c r="NAT6" s="634"/>
      <c r="NAU6" s="634"/>
      <c r="NAV6" s="634"/>
      <c r="NAW6" s="634"/>
      <c r="NAX6" s="634"/>
      <c r="NAY6" s="634"/>
      <c r="NAZ6" s="634"/>
      <c r="NBA6" s="634"/>
      <c r="NBB6" s="634"/>
      <c r="NBC6" s="634"/>
      <c r="NBD6" s="634"/>
      <c r="NBE6" s="634"/>
      <c r="NBF6" s="634"/>
      <c r="NBG6" s="634"/>
      <c r="NBH6" s="634"/>
      <c r="NBI6" s="634"/>
      <c r="NBJ6" s="634"/>
      <c r="NBK6" s="634"/>
      <c r="NBL6" s="634"/>
      <c r="NBM6" s="634"/>
      <c r="NBN6" s="634"/>
      <c r="NBO6" s="634"/>
      <c r="NBP6" s="634"/>
      <c r="NBQ6" s="634"/>
      <c r="NBR6" s="634"/>
      <c r="NBS6" s="634"/>
      <c r="NBT6" s="634"/>
      <c r="NBU6" s="634"/>
      <c r="NBV6" s="634"/>
      <c r="NBW6" s="634"/>
      <c r="NBX6" s="634"/>
      <c r="NBY6" s="634"/>
      <c r="NBZ6" s="634"/>
      <c r="NCA6" s="634"/>
      <c r="NCB6" s="634"/>
      <c r="NCC6" s="634"/>
      <c r="NCD6" s="634"/>
      <c r="NCE6" s="634"/>
      <c r="NCF6" s="634"/>
      <c r="NCG6" s="634"/>
      <c r="NCH6" s="634"/>
      <c r="NCI6" s="634"/>
      <c r="NCJ6" s="634"/>
      <c r="NCK6" s="634"/>
      <c r="NCL6" s="634"/>
      <c r="NCM6" s="634"/>
      <c r="NCN6" s="634"/>
      <c r="NCO6" s="634"/>
      <c r="NCP6" s="634"/>
      <c r="NCQ6" s="634"/>
      <c r="NCR6" s="634"/>
      <c r="NCS6" s="634"/>
      <c r="NCT6" s="634"/>
      <c r="NCU6" s="634"/>
      <c r="NCV6" s="634"/>
      <c r="NCW6" s="634"/>
      <c r="NCX6" s="634"/>
      <c r="NCY6" s="634"/>
      <c r="NCZ6" s="634"/>
      <c r="NDA6" s="634"/>
      <c r="NDB6" s="634"/>
      <c r="NDC6" s="634"/>
      <c r="NDD6" s="634"/>
      <c r="NDE6" s="634"/>
      <c r="NDF6" s="634"/>
      <c r="NDG6" s="634"/>
      <c r="NDH6" s="634"/>
      <c r="NDI6" s="634"/>
      <c r="NDJ6" s="634"/>
      <c r="NDK6" s="634"/>
      <c r="NDL6" s="634"/>
      <c r="NDM6" s="634"/>
      <c r="NDN6" s="634"/>
      <c r="NDO6" s="634"/>
      <c r="NDP6" s="634"/>
      <c r="NDQ6" s="634"/>
      <c r="NDR6" s="634"/>
      <c r="NDS6" s="634"/>
      <c r="NDT6" s="634"/>
      <c r="NDU6" s="634"/>
      <c r="NDV6" s="634"/>
      <c r="NDW6" s="634"/>
      <c r="NDX6" s="634"/>
      <c r="NDY6" s="634"/>
      <c r="NDZ6" s="634"/>
      <c r="NEA6" s="634"/>
      <c r="NEB6" s="634"/>
      <c r="NEC6" s="634"/>
      <c r="NED6" s="634"/>
      <c r="NEE6" s="634"/>
      <c r="NEF6" s="634"/>
      <c r="NEG6" s="634"/>
      <c r="NEH6" s="634"/>
      <c r="NEI6" s="634"/>
      <c r="NEJ6" s="634"/>
      <c r="NEK6" s="634"/>
      <c r="NEL6" s="634"/>
      <c r="NEM6" s="634"/>
      <c r="NEN6" s="634"/>
      <c r="NEO6" s="634"/>
      <c r="NEP6" s="634"/>
      <c r="NEQ6" s="634"/>
      <c r="NER6" s="634"/>
      <c r="NES6" s="634"/>
      <c r="NET6" s="634"/>
      <c r="NEU6" s="634"/>
      <c r="NEV6" s="634"/>
      <c r="NEW6" s="634"/>
      <c r="NEX6" s="634"/>
      <c r="NEY6" s="634"/>
      <c r="NEZ6" s="634"/>
      <c r="NFA6" s="634"/>
      <c r="NFB6" s="634"/>
      <c r="NFC6" s="634"/>
      <c r="NFD6" s="634"/>
      <c r="NFE6" s="634"/>
      <c r="NFF6" s="634"/>
      <c r="NFG6" s="634"/>
      <c r="NFH6" s="634"/>
      <c r="NFI6" s="634"/>
      <c r="NFJ6" s="634"/>
      <c r="NFK6" s="634"/>
      <c r="NFL6" s="634"/>
      <c r="NFM6" s="634"/>
      <c r="NFN6" s="634"/>
      <c r="NFO6" s="634"/>
      <c r="NFP6" s="634"/>
      <c r="NFQ6" s="634"/>
      <c r="NFR6" s="634"/>
      <c r="NFS6" s="634"/>
      <c r="NFT6" s="634"/>
      <c r="NFU6" s="634"/>
      <c r="NFV6" s="634"/>
      <c r="NFW6" s="634"/>
      <c r="NFX6" s="634"/>
      <c r="NFY6" s="634"/>
      <c r="NFZ6" s="634"/>
      <c r="NGA6" s="634"/>
      <c r="NGB6" s="634"/>
      <c r="NGC6" s="634"/>
      <c r="NGD6" s="634"/>
      <c r="NGE6" s="634"/>
      <c r="NGF6" s="634"/>
      <c r="NGG6" s="634"/>
      <c r="NGH6" s="634"/>
      <c r="NGI6" s="634"/>
      <c r="NGJ6" s="634"/>
      <c r="NGK6" s="634"/>
      <c r="NGL6" s="634"/>
      <c r="NGM6" s="634"/>
      <c r="NGN6" s="634"/>
      <c r="NGO6" s="634"/>
      <c r="NGP6" s="634"/>
      <c r="NGQ6" s="634"/>
      <c r="NGR6" s="634"/>
      <c r="NGS6" s="634"/>
      <c r="NGT6" s="634"/>
      <c r="NGU6" s="634"/>
      <c r="NGV6" s="634"/>
      <c r="NGW6" s="634"/>
      <c r="NGX6" s="634"/>
      <c r="NGY6" s="634"/>
      <c r="NGZ6" s="634"/>
      <c r="NHA6" s="634"/>
      <c r="NHB6" s="634"/>
      <c r="NHC6" s="634"/>
      <c r="NHD6" s="634"/>
      <c r="NHE6" s="634"/>
      <c r="NHF6" s="634"/>
      <c r="NHG6" s="634"/>
      <c r="NHH6" s="634"/>
      <c r="NHI6" s="634"/>
      <c r="NHJ6" s="634"/>
      <c r="NHK6" s="634"/>
      <c r="NHL6" s="634"/>
      <c r="NHM6" s="634"/>
      <c r="NHN6" s="634"/>
      <c r="NHO6" s="634"/>
      <c r="NHP6" s="634"/>
      <c r="NHQ6" s="634"/>
      <c r="NHR6" s="634"/>
      <c r="NHS6" s="634"/>
      <c r="NHT6" s="634"/>
      <c r="NHU6" s="634"/>
      <c r="NHV6" s="634"/>
      <c r="NHW6" s="634"/>
      <c r="NHX6" s="634"/>
      <c r="NHY6" s="634"/>
      <c r="NHZ6" s="634"/>
      <c r="NIA6" s="634"/>
      <c r="NIB6" s="634"/>
      <c r="NIC6" s="634"/>
      <c r="NID6" s="634"/>
      <c r="NIE6" s="634"/>
      <c r="NIF6" s="634"/>
      <c r="NIG6" s="634"/>
      <c r="NIH6" s="634"/>
      <c r="NII6" s="634"/>
      <c r="NIJ6" s="634"/>
      <c r="NIK6" s="634"/>
      <c r="NIL6" s="634"/>
      <c r="NIM6" s="634"/>
      <c r="NIN6" s="634"/>
      <c r="NIO6" s="634"/>
      <c r="NIP6" s="634"/>
      <c r="NIQ6" s="634"/>
      <c r="NIR6" s="634"/>
      <c r="NIS6" s="634"/>
      <c r="NIT6" s="634"/>
      <c r="NIU6" s="634"/>
      <c r="NIV6" s="634"/>
      <c r="NIW6" s="634"/>
      <c r="NIX6" s="634"/>
      <c r="NIY6" s="634"/>
      <c r="NIZ6" s="634"/>
      <c r="NJA6" s="634"/>
      <c r="NJB6" s="634"/>
      <c r="NJC6" s="634"/>
      <c r="NJD6" s="634"/>
      <c r="NJE6" s="634"/>
      <c r="NJF6" s="634"/>
      <c r="NJG6" s="634"/>
      <c r="NJH6" s="634"/>
      <c r="NJI6" s="634"/>
      <c r="NJJ6" s="634"/>
      <c r="NJK6" s="634"/>
      <c r="NJL6" s="634"/>
      <c r="NJM6" s="634"/>
      <c r="NJN6" s="634"/>
      <c r="NJO6" s="634"/>
      <c r="NJP6" s="634"/>
      <c r="NJQ6" s="634"/>
      <c r="NJR6" s="634"/>
      <c r="NJS6" s="634"/>
      <c r="NJT6" s="634"/>
      <c r="NJU6" s="634"/>
      <c r="NJV6" s="634"/>
      <c r="NJW6" s="634"/>
      <c r="NJX6" s="634"/>
      <c r="NJY6" s="634"/>
      <c r="NJZ6" s="634"/>
      <c r="NKA6" s="634"/>
      <c r="NKB6" s="634"/>
      <c r="NKC6" s="634"/>
      <c r="NKD6" s="634"/>
      <c r="NKE6" s="634"/>
      <c r="NKF6" s="634"/>
      <c r="NKG6" s="634"/>
      <c r="NKH6" s="634"/>
      <c r="NKI6" s="634"/>
      <c r="NKJ6" s="634"/>
      <c r="NKK6" s="634"/>
      <c r="NKL6" s="634"/>
      <c r="NKM6" s="634"/>
      <c r="NKN6" s="634"/>
      <c r="NKO6" s="634"/>
      <c r="NKP6" s="634"/>
      <c r="NKQ6" s="634"/>
      <c r="NKR6" s="634"/>
      <c r="NKS6" s="634"/>
      <c r="NKT6" s="634"/>
      <c r="NKU6" s="634"/>
      <c r="NKV6" s="634"/>
      <c r="NKW6" s="634"/>
      <c r="NKX6" s="634"/>
      <c r="NKY6" s="634"/>
      <c r="NKZ6" s="634"/>
      <c r="NLA6" s="634"/>
      <c r="NLB6" s="634"/>
      <c r="NLC6" s="634"/>
      <c r="NLD6" s="634"/>
      <c r="NLE6" s="634"/>
      <c r="NLF6" s="634"/>
      <c r="NLG6" s="634"/>
      <c r="NLH6" s="634"/>
      <c r="NLI6" s="634"/>
      <c r="NLJ6" s="634"/>
      <c r="NLK6" s="634"/>
      <c r="NLL6" s="634"/>
      <c r="NLM6" s="634"/>
      <c r="NLN6" s="634"/>
      <c r="NLO6" s="634"/>
      <c r="NLP6" s="634"/>
      <c r="NLQ6" s="634"/>
      <c r="NLR6" s="634"/>
      <c r="NLS6" s="634"/>
      <c r="NLT6" s="634"/>
      <c r="NLU6" s="634"/>
      <c r="NLV6" s="634"/>
      <c r="NLW6" s="634"/>
      <c r="NLX6" s="634"/>
      <c r="NLY6" s="634"/>
      <c r="NLZ6" s="634"/>
      <c r="NMA6" s="634"/>
      <c r="NMB6" s="634"/>
      <c r="NMC6" s="634"/>
      <c r="NMD6" s="634"/>
      <c r="NME6" s="634"/>
      <c r="NMF6" s="634"/>
      <c r="NMG6" s="634"/>
      <c r="NMH6" s="634"/>
      <c r="NMI6" s="634"/>
      <c r="NMJ6" s="634"/>
      <c r="NMK6" s="634"/>
      <c r="NML6" s="634"/>
      <c r="NMM6" s="634"/>
      <c r="NMN6" s="634"/>
      <c r="NMO6" s="634"/>
      <c r="NMP6" s="634"/>
      <c r="NMQ6" s="634"/>
      <c r="NMR6" s="634"/>
      <c r="NMS6" s="634"/>
      <c r="NMT6" s="634"/>
      <c r="NMU6" s="634"/>
      <c r="NMV6" s="634"/>
      <c r="NMW6" s="634"/>
      <c r="NMX6" s="634"/>
      <c r="NMY6" s="634"/>
      <c r="NMZ6" s="634"/>
      <c r="NNA6" s="634"/>
      <c r="NNB6" s="634"/>
      <c r="NNC6" s="634"/>
      <c r="NND6" s="634"/>
      <c r="NNE6" s="634"/>
      <c r="NNF6" s="634"/>
      <c r="NNG6" s="634"/>
      <c r="NNH6" s="634"/>
      <c r="NNI6" s="634"/>
      <c r="NNJ6" s="634"/>
      <c r="NNK6" s="634"/>
      <c r="NNL6" s="634"/>
      <c r="NNM6" s="634"/>
      <c r="NNN6" s="634"/>
      <c r="NNO6" s="634"/>
      <c r="NNP6" s="634"/>
      <c r="NNQ6" s="634"/>
      <c r="NNR6" s="634"/>
      <c r="NNS6" s="634"/>
      <c r="NNT6" s="634"/>
      <c r="NNU6" s="634"/>
      <c r="NNV6" s="634"/>
      <c r="NNW6" s="634"/>
      <c r="NNX6" s="634"/>
      <c r="NNY6" s="634"/>
      <c r="NNZ6" s="634"/>
      <c r="NOA6" s="634"/>
      <c r="NOB6" s="634"/>
      <c r="NOC6" s="634"/>
      <c r="NOD6" s="634"/>
      <c r="NOE6" s="634"/>
      <c r="NOF6" s="634"/>
      <c r="NOG6" s="634"/>
      <c r="NOH6" s="634"/>
      <c r="NOI6" s="634"/>
      <c r="NOJ6" s="634"/>
      <c r="NOK6" s="634"/>
      <c r="NOL6" s="634"/>
      <c r="NOM6" s="634"/>
      <c r="NON6" s="634"/>
      <c r="NOO6" s="634"/>
      <c r="NOP6" s="634"/>
      <c r="NOQ6" s="634"/>
      <c r="NOR6" s="634"/>
      <c r="NOS6" s="634"/>
      <c r="NOT6" s="634"/>
      <c r="NOU6" s="634"/>
      <c r="NOV6" s="634"/>
      <c r="NOW6" s="634"/>
      <c r="NOX6" s="634"/>
      <c r="NOY6" s="634"/>
      <c r="NOZ6" s="634"/>
      <c r="NPA6" s="634"/>
      <c r="NPB6" s="634"/>
      <c r="NPC6" s="634"/>
      <c r="NPD6" s="634"/>
      <c r="NPE6" s="634"/>
      <c r="NPF6" s="634"/>
      <c r="NPG6" s="634"/>
      <c r="NPH6" s="634"/>
      <c r="NPI6" s="634"/>
      <c r="NPJ6" s="634"/>
      <c r="NPK6" s="634"/>
      <c r="NPL6" s="634"/>
      <c r="NPM6" s="634"/>
      <c r="NPN6" s="634"/>
      <c r="NPO6" s="634"/>
      <c r="NPP6" s="634"/>
      <c r="NPQ6" s="634"/>
      <c r="NPR6" s="634"/>
      <c r="NPS6" s="634"/>
      <c r="NPT6" s="634"/>
      <c r="NPU6" s="634"/>
      <c r="NPV6" s="634"/>
      <c r="NPW6" s="634"/>
      <c r="NPX6" s="634"/>
      <c r="NPY6" s="634"/>
      <c r="NPZ6" s="634"/>
      <c r="NQA6" s="634"/>
      <c r="NQB6" s="634"/>
      <c r="NQC6" s="634"/>
      <c r="NQD6" s="634"/>
      <c r="NQE6" s="634"/>
      <c r="NQF6" s="634"/>
      <c r="NQG6" s="634"/>
      <c r="NQH6" s="634"/>
      <c r="NQI6" s="634"/>
      <c r="NQJ6" s="634"/>
      <c r="NQK6" s="634"/>
      <c r="NQL6" s="634"/>
      <c r="NQM6" s="634"/>
      <c r="NQN6" s="634"/>
      <c r="NQO6" s="634"/>
      <c r="NQP6" s="634"/>
      <c r="NQQ6" s="634"/>
      <c r="NQR6" s="634"/>
      <c r="NQS6" s="634"/>
      <c r="NQT6" s="634"/>
      <c r="NQU6" s="634"/>
      <c r="NQV6" s="634"/>
      <c r="NQW6" s="634"/>
      <c r="NQX6" s="634"/>
      <c r="NQY6" s="634"/>
      <c r="NQZ6" s="634"/>
      <c r="NRA6" s="634"/>
      <c r="NRB6" s="634"/>
      <c r="NRC6" s="634"/>
      <c r="NRD6" s="634"/>
      <c r="NRE6" s="634"/>
      <c r="NRF6" s="634"/>
      <c r="NRG6" s="634"/>
      <c r="NRH6" s="634"/>
      <c r="NRI6" s="634"/>
      <c r="NRJ6" s="634"/>
      <c r="NRK6" s="634"/>
      <c r="NRL6" s="634"/>
      <c r="NRM6" s="634"/>
      <c r="NRN6" s="634"/>
      <c r="NRO6" s="634"/>
      <c r="NRP6" s="634"/>
      <c r="NRQ6" s="634"/>
      <c r="NRR6" s="634"/>
      <c r="NRS6" s="634"/>
      <c r="NRT6" s="634"/>
      <c r="NRU6" s="634"/>
      <c r="NRV6" s="634"/>
      <c r="NRW6" s="634"/>
      <c r="NRX6" s="634"/>
      <c r="NRY6" s="634"/>
      <c r="NRZ6" s="634"/>
      <c r="NSA6" s="634"/>
      <c r="NSB6" s="634"/>
      <c r="NSC6" s="634"/>
      <c r="NSD6" s="634"/>
      <c r="NSE6" s="634"/>
      <c r="NSF6" s="634"/>
      <c r="NSG6" s="634"/>
      <c r="NSH6" s="634"/>
      <c r="NSI6" s="634"/>
      <c r="NSJ6" s="634"/>
      <c r="NSK6" s="634"/>
      <c r="NSL6" s="634"/>
      <c r="NSM6" s="634"/>
      <c r="NSN6" s="634"/>
      <c r="NSO6" s="634"/>
      <c r="NSP6" s="634"/>
      <c r="NSQ6" s="634"/>
      <c r="NSR6" s="634"/>
      <c r="NSS6" s="634"/>
      <c r="NST6" s="634"/>
      <c r="NSU6" s="634"/>
      <c r="NSV6" s="634"/>
      <c r="NSW6" s="634"/>
      <c r="NSX6" s="634"/>
      <c r="NSY6" s="634"/>
      <c r="NSZ6" s="634"/>
      <c r="NTA6" s="634"/>
      <c r="NTB6" s="634"/>
      <c r="NTC6" s="634"/>
      <c r="NTD6" s="634"/>
      <c r="NTE6" s="634"/>
      <c r="NTF6" s="634"/>
      <c r="NTG6" s="634"/>
      <c r="NTH6" s="634"/>
      <c r="NTI6" s="634"/>
      <c r="NTJ6" s="634"/>
      <c r="NTK6" s="634"/>
      <c r="NTL6" s="634"/>
      <c r="NTM6" s="634"/>
      <c r="NTN6" s="634"/>
      <c r="NTO6" s="634"/>
      <c r="NTP6" s="634"/>
      <c r="NTQ6" s="634"/>
      <c r="NTR6" s="634"/>
      <c r="NTS6" s="634"/>
      <c r="NTT6" s="634"/>
      <c r="NTU6" s="634"/>
      <c r="NTV6" s="634"/>
      <c r="NTW6" s="634"/>
      <c r="NTX6" s="634"/>
      <c r="NTY6" s="634"/>
      <c r="NTZ6" s="634"/>
      <c r="NUA6" s="634"/>
      <c r="NUB6" s="634"/>
      <c r="NUC6" s="634"/>
      <c r="NUD6" s="634"/>
      <c r="NUE6" s="634"/>
      <c r="NUF6" s="634"/>
      <c r="NUG6" s="634"/>
      <c r="NUH6" s="634"/>
      <c r="NUI6" s="634"/>
      <c r="NUJ6" s="634"/>
      <c r="NUK6" s="634"/>
      <c r="NUL6" s="634"/>
      <c r="NUM6" s="634"/>
      <c r="NUN6" s="634"/>
      <c r="NUO6" s="634"/>
      <c r="NUP6" s="634"/>
      <c r="NUQ6" s="634"/>
      <c r="NUR6" s="634"/>
      <c r="NUS6" s="634"/>
      <c r="NUT6" s="634"/>
      <c r="NUU6" s="634"/>
      <c r="NUV6" s="634"/>
      <c r="NUW6" s="634"/>
      <c r="NUX6" s="634"/>
      <c r="NUY6" s="634"/>
      <c r="NUZ6" s="634"/>
      <c r="NVA6" s="634"/>
      <c r="NVB6" s="634"/>
      <c r="NVC6" s="634"/>
      <c r="NVD6" s="634"/>
      <c r="NVE6" s="634"/>
      <c r="NVF6" s="634"/>
      <c r="NVG6" s="634"/>
      <c r="NVH6" s="634"/>
      <c r="NVI6" s="634"/>
      <c r="NVJ6" s="634"/>
      <c r="NVK6" s="634"/>
      <c r="NVL6" s="634"/>
      <c r="NVM6" s="634"/>
      <c r="NVN6" s="634"/>
      <c r="NVO6" s="634"/>
      <c r="NVP6" s="634"/>
      <c r="NVQ6" s="634"/>
      <c r="NVR6" s="634"/>
      <c r="NVS6" s="634"/>
      <c r="NVT6" s="634"/>
      <c r="NVU6" s="634"/>
      <c r="NVV6" s="634"/>
      <c r="NVW6" s="634"/>
      <c r="NVX6" s="634"/>
      <c r="NVY6" s="634"/>
      <c r="NVZ6" s="634"/>
      <c r="NWA6" s="634"/>
      <c r="NWB6" s="634"/>
      <c r="NWC6" s="634"/>
      <c r="NWD6" s="634"/>
      <c r="NWE6" s="634"/>
      <c r="NWF6" s="634"/>
      <c r="NWG6" s="634"/>
      <c r="NWH6" s="634"/>
      <c r="NWI6" s="634"/>
      <c r="NWJ6" s="634"/>
      <c r="NWK6" s="634"/>
      <c r="NWL6" s="634"/>
      <c r="NWM6" s="634"/>
      <c r="NWN6" s="634"/>
      <c r="NWO6" s="634"/>
      <c r="NWP6" s="634"/>
      <c r="NWQ6" s="634"/>
      <c r="NWR6" s="634"/>
      <c r="NWS6" s="634"/>
      <c r="NWT6" s="634"/>
      <c r="NWU6" s="634"/>
      <c r="NWV6" s="634"/>
      <c r="NWW6" s="634"/>
      <c r="NWX6" s="634"/>
      <c r="NWY6" s="634"/>
      <c r="NWZ6" s="634"/>
      <c r="NXA6" s="634"/>
      <c r="NXB6" s="634"/>
      <c r="NXC6" s="634"/>
      <c r="NXD6" s="634"/>
      <c r="NXE6" s="634"/>
      <c r="NXF6" s="634"/>
      <c r="NXG6" s="634"/>
      <c r="NXH6" s="634"/>
      <c r="NXI6" s="634"/>
      <c r="NXJ6" s="634"/>
      <c r="NXK6" s="634"/>
      <c r="NXL6" s="634"/>
      <c r="NXM6" s="634"/>
      <c r="NXN6" s="634"/>
      <c r="NXO6" s="634"/>
      <c r="NXP6" s="634"/>
      <c r="NXQ6" s="634"/>
      <c r="NXR6" s="634"/>
      <c r="NXS6" s="634"/>
      <c r="NXT6" s="634"/>
      <c r="NXU6" s="634"/>
      <c r="NXV6" s="634"/>
      <c r="NXW6" s="634"/>
      <c r="NXX6" s="634"/>
      <c r="NXY6" s="634"/>
      <c r="NXZ6" s="634"/>
      <c r="NYA6" s="634"/>
      <c r="NYB6" s="634"/>
      <c r="NYC6" s="634"/>
      <c r="NYD6" s="634"/>
      <c r="NYE6" s="634"/>
      <c r="NYF6" s="634"/>
      <c r="NYG6" s="634"/>
      <c r="NYH6" s="634"/>
      <c r="NYI6" s="634"/>
      <c r="NYJ6" s="634"/>
      <c r="NYK6" s="634"/>
      <c r="NYL6" s="634"/>
      <c r="NYM6" s="634"/>
      <c r="NYN6" s="634"/>
      <c r="NYO6" s="634"/>
      <c r="NYP6" s="634"/>
      <c r="NYQ6" s="634"/>
      <c r="NYR6" s="634"/>
      <c r="NYS6" s="634"/>
      <c r="NYT6" s="634"/>
      <c r="NYU6" s="634"/>
      <c r="NYV6" s="634"/>
      <c r="NYW6" s="634"/>
      <c r="NYX6" s="634"/>
      <c r="NYY6" s="634"/>
      <c r="NYZ6" s="634"/>
      <c r="NZA6" s="634"/>
      <c r="NZB6" s="634"/>
      <c r="NZC6" s="634"/>
      <c r="NZD6" s="634"/>
      <c r="NZE6" s="634"/>
      <c r="NZF6" s="634"/>
      <c r="NZG6" s="634"/>
      <c r="NZH6" s="634"/>
      <c r="NZI6" s="634"/>
      <c r="NZJ6" s="634"/>
      <c r="NZK6" s="634"/>
      <c r="NZL6" s="634"/>
      <c r="NZM6" s="634"/>
      <c r="NZN6" s="634"/>
      <c r="NZO6" s="634"/>
      <c r="NZP6" s="634"/>
      <c r="NZQ6" s="634"/>
      <c r="NZR6" s="634"/>
      <c r="NZS6" s="634"/>
      <c r="NZT6" s="634"/>
      <c r="NZU6" s="634"/>
      <c r="NZV6" s="634"/>
      <c r="NZW6" s="634"/>
      <c r="NZX6" s="634"/>
      <c r="NZY6" s="634"/>
      <c r="NZZ6" s="634"/>
      <c r="OAA6" s="634"/>
      <c r="OAB6" s="634"/>
      <c r="OAC6" s="634"/>
      <c r="OAD6" s="634"/>
      <c r="OAE6" s="634"/>
      <c r="OAF6" s="634"/>
      <c r="OAG6" s="634"/>
      <c r="OAH6" s="634"/>
      <c r="OAI6" s="634"/>
      <c r="OAJ6" s="634"/>
      <c r="OAK6" s="634"/>
      <c r="OAL6" s="634"/>
      <c r="OAM6" s="634"/>
      <c r="OAN6" s="634"/>
      <c r="OAO6" s="634"/>
      <c r="OAP6" s="634"/>
      <c r="OAQ6" s="634"/>
      <c r="OAR6" s="634"/>
      <c r="OAS6" s="634"/>
      <c r="OAT6" s="634"/>
      <c r="OAU6" s="634"/>
      <c r="OAV6" s="634"/>
      <c r="OAW6" s="634"/>
      <c r="OAX6" s="634"/>
      <c r="OAY6" s="634"/>
      <c r="OAZ6" s="634"/>
      <c r="OBA6" s="634"/>
      <c r="OBB6" s="634"/>
      <c r="OBC6" s="634"/>
      <c r="OBD6" s="634"/>
      <c r="OBE6" s="634"/>
      <c r="OBF6" s="634"/>
      <c r="OBG6" s="634"/>
      <c r="OBH6" s="634"/>
      <c r="OBI6" s="634"/>
      <c r="OBJ6" s="634"/>
      <c r="OBK6" s="634"/>
      <c r="OBL6" s="634"/>
      <c r="OBM6" s="634"/>
      <c r="OBN6" s="634"/>
      <c r="OBO6" s="634"/>
      <c r="OBP6" s="634"/>
      <c r="OBQ6" s="634"/>
      <c r="OBR6" s="634"/>
      <c r="OBS6" s="634"/>
      <c r="OBT6" s="634"/>
      <c r="OBU6" s="634"/>
      <c r="OBV6" s="634"/>
      <c r="OBW6" s="634"/>
      <c r="OBX6" s="634"/>
      <c r="OBY6" s="634"/>
      <c r="OBZ6" s="634"/>
      <c r="OCA6" s="634"/>
      <c r="OCB6" s="634"/>
      <c r="OCC6" s="634"/>
      <c r="OCD6" s="634"/>
      <c r="OCE6" s="634"/>
      <c r="OCF6" s="634"/>
      <c r="OCG6" s="634"/>
      <c r="OCH6" s="634"/>
      <c r="OCI6" s="634"/>
      <c r="OCJ6" s="634"/>
      <c r="OCK6" s="634"/>
      <c r="OCL6" s="634"/>
      <c r="OCM6" s="634"/>
      <c r="OCN6" s="634"/>
      <c r="OCO6" s="634"/>
      <c r="OCP6" s="634"/>
      <c r="OCQ6" s="634"/>
      <c r="OCR6" s="634"/>
      <c r="OCS6" s="634"/>
      <c r="OCT6" s="634"/>
      <c r="OCU6" s="634"/>
      <c r="OCV6" s="634"/>
      <c r="OCW6" s="634"/>
      <c r="OCX6" s="634"/>
      <c r="OCY6" s="634"/>
      <c r="OCZ6" s="634"/>
      <c r="ODA6" s="634"/>
      <c r="ODB6" s="634"/>
      <c r="ODC6" s="634"/>
      <c r="ODD6" s="634"/>
      <c r="ODE6" s="634"/>
      <c r="ODF6" s="634"/>
      <c r="ODG6" s="634"/>
      <c r="ODH6" s="634"/>
      <c r="ODI6" s="634"/>
      <c r="ODJ6" s="634"/>
      <c r="ODK6" s="634"/>
      <c r="ODL6" s="634"/>
      <c r="ODM6" s="634"/>
      <c r="ODN6" s="634"/>
      <c r="ODO6" s="634"/>
      <c r="ODP6" s="634"/>
      <c r="ODQ6" s="634"/>
      <c r="ODR6" s="634"/>
      <c r="ODS6" s="634"/>
      <c r="ODT6" s="634"/>
      <c r="ODU6" s="634"/>
      <c r="ODV6" s="634"/>
      <c r="ODW6" s="634"/>
      <c r="ODX6" s="634"/>
      <c r="ODY6" s="634"/>
      <c r="ODZ6" s="634"/>
      <c r="OEA6" s="634"/>
      <c r="OEB6" s="634"/>
      <c r="OEC6" s="634"/>
      <c r="OED6" s="634"/>
      <c r="OEE6" s="634"/>
      <c r="OEF6" s="634"/>
      <c r="OEG6" s="634"/>
      <c r="OEH6" s="634"/>
      <c r="OEI6" s="634"/>
      <c r="OEJ6" s="634"/>
      <c r="OEK6" s="634"/>
      <c r="OEL6" s="634"/>
      <c r="OEM6" s="634"/>
      <c r="OEN6" s="634"/>
      <c r="OEO6" s="634"/>
      <c r="OEP6" s="634"/>
      <c r="OEQ6" s="634"/>
      <c r="OER6" s="634"/>
      <c r="OES6" s="634"/>
      <c r="OET6" s="634"/>
      <c r="OEU6" s="634"/>
      <c r="OEV6" s="634"/>
      <c r="OEW6" s="634"/>
      <c r="OEX6" s="634"/>
      <c r="OEY6" s="634"/>
      <c r="OEZ6" s="634"/>
      <c r="OFA6" s="634"/>
      <c r="OFB6" s="634"/>
      <c r="OFC6" s="634"/>
      <c r="OFD6" s="634"/>
      <c r="OFE6" s="634"/>
      <c r="OFF6" s="634"/>
      <c r="OFG6" s="634"/>
      <c r="OFH6" s="634"/>
      <c r="OFI6" s="634"/>
      <c r="OFJ6" s="634"/>
      <c r="OFK6" s="634"/>
      <c r="OFL6" s="634"/>
      <c r="OFM6" s="634"/>
      <c r="OFN6" s="634"/>
      <c r="OFO6" s="634"/>
      <c r="OFP6" s="634"/>
      <c r="OFQ6" s="634"/>
      <c r="OFR6" s="634"/>
      <c r="OFS6" s="634"/>
      <c r="OFT6" s="634"/>
      <c r="OFU6" s="634"/>
      <c r="OFV6" s="634"/>
      <c r="OFW6" s="634"/>
      <c r="OFX6" s="634"/>
      <c r="OFY6" s="634"/>
      <c r="OFZ6" s="634"/>
      <c r="OGA6" s="634"/>
      <c r="OGB6" s="634"/>
      <c r="OGC6" s="634"/>
      <c r="OGD6" s="634"/>
      <c r="OGE6" s="634"/>
      <c r="OGF6" s="634"/>
      <c r="OGG6" s="634"/>
      <c r="OGH6" s="634"/>
      <c r="OGI6" s="634"/>
      <c r="OGJ6" s="634"/>
      <c r="OGK6" s="634"/>
      <c r="OGL6" s="634"/>
      <c r="OGM6" s="634"/>
      <c r="OGN6" s="634"/>
      <c r="OGO6" s="634"/>
      <c r="OGP6" s="634"/>
      <c r="OGQ6" s="634"/>
      <c r="OGR6" s="634"/>
      <c r="OGS6" s="634"/>
      <c r="OGT6" s="634"/>
      <c r="OGU6" s="634"/>
      <c r="OGV6" s="634"/>
      <c r="OGW6" s="634"/>
      <c r="OGX6" s="634"/>
      <c r="OGY6" s="634"/>
      <c r="OGZ6" s="634"/>
      <c r="OHA6" s="634"/>
      <c r="OHB6" s="634"/>
      <c r="OHC6" s="634"/>
      <c r="OHD6" s="634"/>
      <c r="OHE6" s="634"/>
      <c r="OHF6" s="634"/>
      <c r="OHG6" s="634"/>
      <c r="OHH6" s="634"/>
      <c r="OHI6" s="634"/>
      <c r="OHJ6" s="634"/>
      <c r="OHK6" s="634"/>
      <c r="OHL6" s="634"/>
      <c r="OHM6" s="634"/>
      <c r="OHN6" s="634"/>
      <c r="OHO6" s="634"/>
      <c r="OHP6" s="634"/>
      <c r="OHQ6" s="634"/>
      <c r="OHR6" s="634"/>
      <c r="OHS6" s="634"/>
      <c r="OHT6" s="634"/>
      <c r="OHU6" s="634"/>
      <c r="OHV6" s="634"/>
      <c r="OHW6" s="634"/>
      <c r="OHX6" s="634"/>
      <c r="OHY6" s="634"/>
      <c r="OHZ6" s="634"/>
      <c r="OIA6" s="634"/>
      <c r="OIB6" s="634"/>
      <c r="OIC6" s="634"/>
      <c r="OID6" s="634"/>
      <c r="OIE6" s="634"/>
      <c r="OIF6" s="634"/>
      <c r="OIG6" s="634"/>
      <c r="OIH6" s="634"/>
      <c r="OII6" s="634"/>
      <c r="OIJ6" s="634"/>
      <c r="OIK6" s="634"/>
      <c r="OIL6" s="634"/>
      <c r="OIM6" s="634"/>
      <c r="OIN6" s="634"/>
      <c r="OIO6" s="634"/>
      <c r="OIP6" s="634"/>
      <c r="OIQ6" s="634"/>
      <c r="OIR6" s="634"/>
      <c r="OIS6" s="634"/>
      <c r="OIT6" s="634"/>
      <c r="OIU6" s="634"/>
      <c r="OIV6" s="634"/>
      <c r="OIW6" s="634"/>
      <c r="OIX6" s="634"/>
      <c r="OIY6" s="634"/>
      <c r="OIZ6" s="634"/>
      <c r="OJA6" s="634"/>
      <c r="OJB6" s="634"/>
      <c r="OJC6" s="634"/>
      <c r="OJD6" s="634"/>
      <c r="OJE6" s="634"/>
      <c r="OJF6" s="634"/>
      <c r="OJG6" s="634"/>
      <c r="OJH6" s="634"/>
      <c r="OJI6" s="634"/>
      <c r="OJJ6" s="634"/>
      <c r="OJK6" s="634"/>
      <c r="OJL6" s="634"/>
      <c r="OJM6" s="634"/>
      <c r="OJN6" s="634"/>
      <c r="OJO6" s="634"/>
      <c r="OJP6" s="634"/>
      <c r="OJQ6" s="634"/>
      <c r="OJR6" s="634"/>
      <c r="OJS6" s="634"/>
      <c r="OJT6" s="634"/>
      <c r="OJU6" s="634"/>
      <c r="OJV6" s="634"/>
      <c r="OJW6" s="634"/>
      <c r="OJX6" s="634"/>
      <c r="OJY6" s="634"/>
      <c r="OJZ6" s="634"/>
      <c r="OKA6" s="634"/>
      <c r="OKB6" s="634"/>
      <c r="OKC6" s="634"/>
      <c r="OKD6" s="634"/>
      <c r="OKE6" s="634"/>
      <c r="OKF6" s="634"/>
      <c r="OKG6" s="634"/>
      <c r="OKH6" s="634"/>
      <c r="OKI6" s="634"/>
      <c r="OKJ6" s="634"/>
      <c r="OKK6" s="634"/>
      <c r="OKL6" s="634"/>
      <c r="OKM6" s="634"/>
      <c r="OKN6" s="634"/>
      <c r="OKO6" s="634"/>
      <c r="OKP6" s="634"/>
      <c r="OKQ6" s="634"/>
      <c r="OKR6" s="634"/>
      <c r="OKS6" s="634"/>
      <c r="OKT6" s="634"/>
      <c r="OKU6" s="634"/>
      <c r="OKV6" s="634"/>
      <c r="OKW6" s="634"/>
      <c r="OKX6" s="634"/>
      <c r="OKY6" s="634"/>
      <c r="OKZ6" s="634"/>
      <c r="OLA6" s="634"/>
      <c r="OLB6" s="634"/>
      <c r="OLC6" s="634"/>
      <c r="OLD6" s="634"/>
      <c r="OLE6" s="634"/>
      <c r="OLF6" s="634"/>
      <c r="OLG6" s="634"/>
      <c r="OLH6" s="634"/>
      <c r="OLI6" s="634"/>
      <c r="OLJ6" s="634"/>
      <c r="OLK6" s="634"/>
      <c r="OLL6" s="634"/>
      <c r="OLM6" s="634"/>
      <c r="OLN6" s="634"/>
      <c r="OLO6" s="634"/>
      <c r="OLP6" s="634"/>
      <c r="OLQ6" s="634"/>
      <c r="OLR6" s="634"/>
      <c r="OLS6" s="634"/>
      <c r="OLT6" s="634"/>
      <c r="OLU6" s="634"/>
      <c r="OLV6" s="634"/>
      <c r="OLW6" s="634"/>
      <c r="OLX6" s="634"/>
      <c r="OLY6" s="634"/>
      <c r="OLZ6" s="634"/>
      <c r="OMA6" s="634"/>
      <c r="OMB6" s="634"/>
      <c r="OMC6" s="634"/>
      <c r="OMD6" s="634"/>
      <c r="OME6" s="634"/>
      <c r="OMF6" s="634"/>
      <c r="OMG6" s="634"/>
      <c r="OMH6" s="634"/>
      <c r="OMI6" s="634"/>
      <c r="OMJ6" s="634"/>
      <c r="OMK6" s="634"/>
      <c r="OML6" s="634"/>
      <c r="OMM6" s="634"/>
      <c r="OMN6" s="634"/>
      <c r="OMO6" s="634"/>
      <c r="OMP6" s="634"/>
      <c r="OMQ6" s="634"/>
      <c r="OMR6" s="634"/>
      <c r="OMS6" s="634"/>
      <c r="OMT6" s="634"/>
      <c r="OMU6" s="634"/>
      <c r="OMV6" s="634"/>
      <c r="OMW6" s="634"/>
      <c r="OMX6" s="634"/>
      <c r="OMY6" s="634"/>
      <c r="OMZ6" s="634"/>
      <c r="ONA6" s="634"/>
      <c r="ONB6" s="634"/>
      <c r="ONC6" s="634"/>
      <c r="OND6" s="634"/>
      <c r="ONE6" s="634"/>
      <c r="ONF6" s="634"/>
      <c r="ONG6" s="634"/>
      <c r="ONH6" s="634"/>
      <c r="ONI6" s="634"/>
      <c r="ONJ6" s="634"/>
      <c r="ONK6" s="634"/>
      <c r="ONL6" s="634"/>
      <c r="ONM6" s="634"/>
      <c r="ONN6" s="634"/>
      <c r="ONO6" s="634"/>
      <c r="ONP6" s="634"/>
      <c r="ONQ6" s="634"/>
      <c r="ONR6" s="634"/>
      <c r="ONS6" s="634"/>
      <c r="ONT6" s="634"/>
      <c r="ONU6" s="634"/>
      <c r="ONV6" s="634"/>
      <c r="ONW6" s="634"/>
      <c r="ONX6" s="634"/>
      <c r="ONY6" s="634"/>
      <c r="ONZ6" s="634"/>
      <c r="OOA6" s="634"/>
      <c r="OOB6" s="634"/>
      <c r="OOC6" s="634"/>
      <c r="OOD6" s="634"/>
      <c r="OOE6" s="634"/>
      <c r="OOF6" s="634"/>
      <c r="OOG6" s="634"/>
      <c r="OOH6" s="634"/>
      <c r="OOI6" s="634"/>
      <c r="OOJ6" s="634"/>
      <c r="OOK6" s="634"/>
      <c r="OOL6" s="634"/>
      <c r="OOM6" s="634"/>
      <c r="OON6" s="634"/>
      <c r="OOO6" s="634"/>
      <c r="OOP6" s="634"/>
      <c r="OOQ6" s="634"/>
      <c r="OOR6" s="634"/>
      <c r="OOS6" s="634"/>
      <c r="OOT6" s="634"/>
      <c r="OOU6" s="634"/>
      <c r="OOV6" s="634"/>
      <c r="OOW6" s="634"/>
      <c r="OOX6" s="634"/>
      <c r="OOY6" s="634"/>
      <c r="OOZ6" s="634"/>
      <c r="OPA6" s="634"/>
      <c r="OPB6" s="634"/>
      <c r="OPC6" s="634"/>
      <c r="OPD6" s="634"/>
      <c r="OPE6" s="634"/>
      <c r="OPF6" s="634"/>
      <c r="OPG6" s="634"/>
      <c r="OPH6" s="634"/>
      <c r="OPI6" s="634"/>
      <c r="OPJ6" s="634"/>
      <c r="OPK6" s="634"/>
      <c r="OPL6" s="634"/>
      <c r="OPM6" s="634"/>
      <c r="OPN6" s="634"/>
      <c r="OPO6" s="634"/>
      <c r="OPP6" s="634"/>
      <c r="OPQ6" s="634"/>
      <c r="OPR6" s="634"/>
      <c r="OPS6" s="634"/>
      <c r="OPT6" s="634"/>
      <c r="OPU6" s="634"/>
      <c r="OPV6" s="634"/>
      <c r="OPW6" s="634"/>
      <c r="OPX6" s="634"/>
      <c r="OPY6" s="634"/>
      <c r="OPZ6" s="634"/>
      <c r="OQA6" s="634"/>
      <c r="OQB6" s="634"/>
      <c r="OQC6" s="634"/>
      <c r="OQD6" s="634"/>
      <c r="OQE6" s="634"/>
      <c r="OQF6" s="634"/>
      <c r="OQG6" s="634"/>
      <c r="OQH6" s="634"/>
      <c r="OQI6" s="634"/>
      <c r="OQJ6" s="634"/>
      <c r="OQK6" s="634"/>
      <c r="OQL6" s="634"/>
      <c r="OQM6" s="634"/>
      <c r="OQN6" s="634"/>
      <c r="OQO6" s="634"/>
      <c r="OQP6" s="634"/>
      <c r="OQQ6" s="634"/>
      <c r="OQR6" s="634"/>
      <c r="OQS6" s="634"/>
      <c r="OQT6" s="634"/>
      <c r="OQU6" s="634"/>
      <c r="OQV6" s="634"/>
      <c r="OQW6" s="634"/>
      <c r="OQX6" s="634"/>
      <c r="OQY6" s="634"/>
      <c r="OQZ6" s="634"/>
      <c r="ORA6" s="634"/>
      <c r="ORB6" s="634"/>
      <c r="ORC6" s="634"/>
      <c r="ORD6" s="634"/>
      <c r="ORE6" s="634"/>
      <c r="ORF6" s="634"/>
      <c r="ORG6" s="634"/>
      <c r="ORH6" s="634"/>
      <c r="ORI6" s="634"/>
      <c r="ORJ6" s="634"/>
      <c r="ORK6" s="634"/>
      <c r="ORL6" s="634"/>
      <c r="ORM6" s="634"/>
      <c r="ORN6" s="634"/>
      <c r="ORO6" s="634"/>
      <c r="ORP6" s="634"/>
      <c r="ORQ6" s="634"/>
      <c r="ORR6" s="634"/>
      <c r="ORS6" s="634"/>
      <c r="ORT6" s="634"/>
      <c r="ORU6" s="634"/>
      <c r="ORV6" s="634"/>
      <c r="ORW6" s="634"/>
      <c r="ORX6" s="634"/>
      <c r="ORY6" s="634"/>
      <c r="ORZ6" s="634"/>
      <c r="OSA6" s="634"/>
      <c r="OSB6" s="634"/>
      <c r="OSC6" s="634"/>
      <c r="OSD6" s="634"/>
      <c r="OSE6" s="634"/>
      <c r="OSF6" s="634"/>
      <c r="OSG6" s="634"/>
      <c r="OSH6" s="634"/>
      <c r="OSI6" s="634"/>
      <c r="OSJ6" s="634"/>
      <c r="OSK6" s="634"/>
      <c r="OSL6" s="634"/>
      <c r="OSM6" s="634"/>
      <c r="OSN6" s="634"/>
      <c r="OSO6" s="634"/>
      <c r="OSP6" s="634"/>
      <c r="OSQ6" s="634"/>
      <c r="OSR6" s="634"/>
      <c r="OSS6" s="634"/>
      <c r="OST6" s="634"/>
      <c r="OSU6" s="634"/>
      <c r="OSV6" s="634"/>
      <c r="OSW6" s="634"/>
      <c r="OSX6" s="634"/>
      <c r="OSY6" s="634"/>
      <c r="OSZ6" s="634"/>
      <c r="OTA6" s="634"/>
      <c r="OTB6" s="634"/>
      <c r="OTC6" s="634"/>
      <c r="OTD6" s="634"/>
      <c r="OTE6" s="634"/>
      <c r="OTF6" s="634"/>
      <c r="OTG6" s="634"/>
      <c r="OTH6" s="634"/>
      <c r="OTI6" s="634"/>
      <c r="OTJ6" s="634"/>
      <c r="OTK6" s="634"/>
      <c r="OTL6" s="634"/>
      <c r="OTM6" s="634"/>
      <c r="OTN6" s="634"/>
      <c r="OTO6" s="634"/>
      <c r="OTP6" s="634"/>
      <c r="OTQ6" s="634"/>
      <c r="OTR6" s="634"/>
      <c r="OTS6" s="634"/>
      <c r="OTT6" s="634"/>
      <c r="OTU6" s="634"/>
      <c r="OTV6" s="634"/>
      <c r="OTW6" s="634"/>
      <c r="OTX6" s="634"/>
      <c r="OTY6" s="634"/>
      <c r="OTZ6" s="634"/>
      <c r="OUA6" s="634"/>
      <c r="OUB6" s="634"/>
      <c r="OUC6" s="634"/>
      <c r="OUD6" s="634"/>
      <c r="OUE6" s="634"/>
      <c r="OUF6" s="634"/>
      <c r="OUG6" s="634"/>
      <c r="OUH6" s="634"/>
      <c r="OUI6" s="634"/>
      <c r="OUJ6" s="634"/>
      <c r="OUK6" s="634"/>
      <c r="OUL6" s="634"/>
      <c r="OUM6" s="634"/>
      <c r="OUN6" s="634"/>
      <c r="OUO6" s="634"/>
      <c r="OUP6" s="634"/>
      <c r="OUQ6" s="634"/>
      <c r="OUR6" s="634"/>
      <c r="OUS6" s="634"/>
      <c r="OUT6" s="634"/>
      <c r="OUU6" s="634"/>
      <c r="OUV6" s="634"/>
      <c r="OUW6" s="634"/>
      <c r="OUX6" s="634"/>
      <c r="OUY6" s="634"/>
      <c r="OUZ6" s="634"/>
      <c r="OVA6" s="634"/>
      <c r="OVB6" s="634"/>
      <c r="OVC6" s="634"/>
      <c r="OVD6" s="634"/>
      <c r="OVE6" s="634"/>
      <c r="OVF6" s="634"/>
      <c r="OVG6" s="634"/>
      <c r="OVH6" s="634"/>
      <c r="OVI6" s="634"/>
      <c r="OVJ6" s="634"/>
      <c r="OVK6" s="634"/>
      <c r="OVL6" s="634"/>
      <c r="OVM6" s="634"/>
      <c r="OVN6" s="634"/>
      <c r="OVO6" s="634"/>
      <c r="OVP6" s="634"/>
      <c r="OVQ6" s="634"/>
      <c r="OVR6" s="634"/>
      <c r="OVS6" s="634"/>
      <c r="OVT6" s="634"/>
      <c r="OVU6" s="634"/>
      <c r="OVV6" s="634"/>
      <c r="OVW6" s="634"/>
      <c r="OVX6" s="634"/>
      <c r="OVY6" s="634"/>
      <c r="OVZ6" s="634"/>
      <c r="OWA6" s="634"/>
      <c r="OWB6" s="634"/>
      <c r="OWC6" s="634"/>
      <c r="OWD6" s="634"/>
      <c r="OWE6" s="634"/>
      <c r="OWF6" s="634"/>
      <c r="OWG6" s="634"/>
      <c r="OWH6" s="634"/>
      <c r="OWI6" s="634"/>
      <c r="OWJ6" s="634"/>
      <c r="OWK6" s="634"/>
      <c r="OWL6" s="634"/>
      <c r="OWM6" s="634"/>
      <c r="OWN6" s="634"/>
      <c r="OWO6" s="634"/>
      <c r="OWP6" s="634"/>
      <c r="OWQ6" s="634"/>
      <c r="OWR6" s="634"/>
      <c r="OWS6" s="634"/>
      <c r="OWT6" s="634"/>
      <c r="OWU6" s="634"/>
      <c r="OWV6" s="634"/>
      <c r="OWW6" s="634"/>
      <c r="OWX6" s="634"/>
      <c r="OWY6" s="634"/>
      <c r="OWZ6" s="634"/>
      <c r="OXA6" s="634"/>
      <c r="OXB6" s="634"/>
      <c r="OXC6" s="634"/>
      <c r="OXD6" s="634"/>
      <c r="OXE6" s="634"/>
      <c r="OXF6" s="634"/>
      <c r="OXG6" s="634"/>
      <c r="OXH6" s="634"/>
      <c r="OXI6" s="634"/>
      <c r="OXJ6" s="634"/>
      <c r="OXK6" s="634"/>
      <c r="OXL6" s="634"/>
      <c r="OXM6" s="634"/>
      <c r="OXN6" s="634"/>
      <c r="OXO6" s="634"/>
      <c r="OXP6" s="634"/>
      <c r="OXQ6" s="634"/>
      <c r="OXR6" s="634"/>
      <c r="OXS6" s="634"/>
      <c r="OXT6" s="634"/>
      <c r="OXU6" s="634"/>
      <c r="OXV6" s="634"/>
      <c r="OXW6" s="634"/>
      <c r="OXX6" s="634"/>
      <c r="OXY6" s="634"/>
      <c r="OXZ6" s="634"/>
      <c r="OYA6" s="634"/>
      <c r="OYB6" s="634"/>
      <c r="OYC6" s="634"/>
      <c r="OYD6" s="634"/>
      <c r="OYE6" s="634"/>
      <c r="OYF6" s="634"/>
      <c r="OYG6" s="634"/>
      <c r="OYH6" s="634"/>
      <c r="OYI6" s="634"/>
      <c r="OYJ6" s="634"/>
      <c r="OYK6" s="634"/>
      <c r="OYL6" s="634"/>
      <c r="OYM6" s="634"/>
      <c r="OYN6" s="634"/>
      <c r="OYO6" s="634"/>
      <c r="OYP6" s="634"/>
      <c r="OYQ6" s="634"/>
      <c r="OYR6" s="634"/>
      <c r="OYS6" s="634"/>
      <c r="OYT6" s="634"/>
      <c r="OYU6" s="634"/>
      <c r="OYV6" s="634"/>
      <c r="OYW6" s="634"/>
      <c r="OYX6" s="634"/>
      <c r="OYY6" s="634"/>
      <c r="OYZ6" s="634"/>
      <c r="OZA6" s="634"/>
      <c r="OZB6" s="634"/>
      <c r="OZC6" s="634"/>
      <c r="OZD6" s="634"/>
      <c r="OZE6" s="634"/>
      <c r="OZF6" s="634"/>
      <c r="OZG6" s="634"/>
      <c r="OZH6" s="634"/>
      <c r="OZI6" s="634"/>
      <c r="OZJ6" s="634"/>
      <c r="OZK6" s="634"/>
      <c r="OZL6" s="634"/>
      <c r="OZM6" s="634"/>
      <c r="OZN6" s="634"/>
      <c r="OZO6" s="634"/>
      <c r="OZP6" s="634"/>
      <c r="OZQ6" s="634"/>
      <c r="OZR6" s="634"/>
      <c r="OZS6" s="634"/>
      <c r="OZT6" s="634"/>
      <c r="OZU6" s="634"/>
      <c r="OZV6" s="634"/>
      <c r="OZW6" s="634"/>
      <c r="OZX6" s="634"/>
      <c r="OZY6" s="634"/>
      <c r="OZZ6" s="634"/>
      <c r="PAA6" s="634"/>
      <c r="PAB6" s="634"/>
      <c r="PAC6" s="634"/>
      <c r="PAD6" s="634"/>
      <c r="PAE6" s="634"/>
      <c r="PAF6" s="634"/>
      <c r="PAG6" s="634"/>
      <c r="PAH6" s="634"/>
      <c r="PAI6" s="634"/>
      <c r="PAJ6" s="634"/>
      <c r="PAK6" s="634"/>
      <c r="PAL6" s="634"/>
      <c r="PAM6" s="634"/>
      <c r="PAN6" s="634"/>
      <c r="PAO6" s="634"/>
      <c r="PAP6" s="634"/>
      <c r="PAQ6" s="634"/>
      <c r="PAR6" s="634"/>
      <c r="PAS6" s="634"/>
      <c r="PAT6" s="634"/>
      <c r="PAU6" s="634"/>
      <c r="PAV6" s="634"/>
      <c r="PAW6" s="634"/>
      <c r="PAX6" s="634"/>
      <c r="PAY6" s="634"/>
      <c r="PAZ6" s="634"/>
      <c r="PBA6" s="634"/>
      <c r="PBB6" s="634"/>
      <c r="PBC6" s="634"/>
      <c r="PBD6" s="634"/>
      <c r="PBE6" s="634"/>
      <c r="PBF6" s="634"/>
      <c r="PBG6" s="634"/>
      <c r="PBH6" s="634"/>
      <c r="PBI6" s="634"/>
      <c r="PBJ6" s="634"/>
      <c r="PBK6" s="634"/>
      <c r="PBL6" s="634"/>
      <c r="PBM6" s="634"/>
      <c r="PBN6" s="634"/>
      <c r="PBO6" s="634"/>
      <c r="PBP6" s="634"/>
      <c r="PBQ6" s="634"/>
      <c r="PBR6" s="634"/>
      <c r="PBS6" s="634"/>
      <c r="PBT6" s="634"/>
      <c r="PBU6" s="634"/>
      <c r="PBV6" s="634"/>
      <c r="PBW6" s="634"/>
      <c r="PBX6" s="634"/>
      <c r="PBY6" s="634"/>
      <c r="PBZ6" s="634"/>
      <c r="PCA6" s="634"/>
      <c r="PCB6" s="634"/>
      <c r="PCC6" s="634"/>
      <c r="PCD6" s="634"/>
      <c r="PCE6" s="634"/>
      <c r="PCF6" s="634"/>
      <c r="PCG6" s="634"/>
      <c r="PCH6" s="634"/>
      <c r="PCI6" s="634"/>
      <c r="PCJ6" s="634"/>
      <c r="PCK6" s="634"/>
      <c r="PCL6" s="634"/>
      <c r="PCM6" s="634"/>
      <c r="PCN6" s="634"/>
      <c r="PCO6" s="634"/>
      <c r="PCP6" s="634"/>
      <c r="PCQ6" s="634"/>
      <c r="PCR6" s="634"/>
      <c r="PCS6" s="634"/>
      <c r="PCT6" s="634"/>
      <c r="PCU6" s="634"/>
      <c r="PCV6" s="634"/>
      <c r="PCW6" s="634"/>
      <c r="PCX6" s="634"/>
      <c r="PCY6" s="634"/>
      <c r="PCZ6" s="634"/>
      <c r="PDA6" s="634"/>
      <c r="PDB6" s="634"/>
      <c r="PDC6" s="634"/>
      <c r="PDD6" s="634"/>
      <c r="PDE6" s="634"/>
      <c r="PDF6" s="634"/>
      <c r="PDG6" s="634"/>
      <c r="PDH6" s="634"/>
      <c r="PDI6" s="634"/>
      <c r="PDJ6" s="634"/>
      <c r="PDK6" s="634"/>
      <c r="PDL6" s="634"/>
      <c r="PDM6" s="634"/>
      <c r="PDN6" s="634"/>
      <c r="PDO6" s="634"/>
      <c r="PDP6" s="634"/>
      <c r="PDQ6" s="634"/>
      <c r="PDR6" s="634"/>
      <c r="PDS6" s="634"/>
      <c r="PDT6" s="634"/>
      <c r="PDU6" s="634"/>
      <c r="PDV6" s="634"/>
      <c r="PDW6" s="634"/>
      <c r="PDX6" s="634"/>
      <c r="PDY6" s="634"/>
      <c r="PDZ6" s="634"/>
      <c r="PEA6" s="634"/>
      <c r="PEB6" s="634"/>
      <c r="PEC6" s="634"/>
      <c r="PED6" s="634"/>
      <c r="PEE6" s="634"/>
      <c r="PEF6" s="634"/>
      <c r="PEG6" s="634"/>
      <c r="PEH6" s="634"/>
      <c r="PEI6" s="634"/>
      <c r="PEJ6" s="634"/>
      <c r="PEK6" s="634"/>
      <c r="PEL6" s="634"/>
      <c r="PEM6" s="634"/>
      <c r="PEN6" s="634"/>
      <c r="PEO6" s="634"/>
      <c r="PEP6" s="634"/>
      <c r="PEQ6" s="634"/>
      <c r="PER6" s="634"/>
      <c r="PES6" s="634"/>
      <c r="PET6" s="634"/>
      <c r="PEU6" s="634"/>
      <c r="PEV6" s="634"/>
      <c r="PEW6" s="634"/>
      <c r="PEX6" s="634"/>
      <c r="PEY6" s="634"/>
      <c r="PEZ6" s="634"/>
      <c r="PFA6" s="634"/>
      <c r="PFB6" s="634"/>
      <c r="PFC6" s="634"/>
      <c r="PFD6" s="634"/>
      <c r="PFE6" s="634"/>
      <c r="PFF6" s="634"/>
      <c r="PFG6" s="634"/>
      <c r="PFH6" s="634"/>
      <c r="PFI6" s="634"/>
      <c r="PFJ6" s="634"/>
      <c r="PFK6" s="634"/>
      <c r="PFL6" s="634"/>
      <c r="PFM6" s="634"/>
      <c r="PFN6" s="634"/>
      <c r="PFO6" s="634"/>
      <c r="PFP6" s="634"/>
      <c r="PFQ6" s="634"/>
      <c r="PFR6" s="634"/>
      <c r="PFS6" s="634"/>
      <c r="PFT6" s="634"/>
      <c r="PFU6" s="634"/>
      <c r="PFV6" s="634"/>
      <c r="PFW6" s="634"/>
      <c r="PFX6" s="634"/>
      <c r="PFY6" s="634"/>
      <c r="PFZ6" s="634"/>
      <c r="PGA6" s="634"/>
      <c r="PGB6" s="634"/>
      <c r="PGC6" s="634"/>
      <c r="PGD6" s="634"/>
      <c r="PGE6" s="634"/>
      <c r="PGF6" s="634"/>
      <c r="PGG6" s="634"/>
      <c r="PGH6" s="634"/>
      <c r="PGI6" s="634"/>
      <c r="PGJ6" s="634"/>
      <c r="PGK6" s="634"/>
      <c r="PGL6" s="634"/>
      <c r="PGM6" s="634"/>
      <c r="PGN6" s="634"/>
      <c r="PGO6" s="634"/>
      <c r="PGP6" s="634"/>
      <c r="PGQ6" s="634"/>
      <c r="PGR6" s="634"/>
      <c r="PGS6" s="634"/>
      <c r="PGT6" s="634"/>
      <c r="PGU6" s="634"/>
      <c r="PGV6" s="634"/>
      <c r="PGW6" s="634"/>
      <c r="PGX6" s="634"/>
      <c r="PGY6" s="634"/>
      <c r="PGZ6" s="634"/>
      <c r="PHA6" s="634"/>
      <c r="PHB6" s="634"/>
      <c r="PHC6" s="634"/>
      <c r="PHD6" s="634"/>
      <c r="PHE6" s="634"/>
      <c r="PHF6" s="634"/>
      <c r="PHG6" s="634"/>
      <c r="PHH6" s="634"/>
      <c r="PHI6" s="634"/>
      <c r="PHJ6" s="634"/>
      <c r="PHK6" s="634"/>
      <c r="PHL6" s="634"/>
      <c r="PHM6" s="634"/>
      <c r="PHN6" s="634"/>
      <c r="PHO6" s="634"/>
      <c r="PHP6" s="634"/>
      <c r="PHQ6" s="634"/>
      <c r="PHR6" s="634"/>
      <c r="PHS6" s="634"/>
      <c r="PHT6" s="634"/>
      <c r="PHU6" s="634"/>
      <c r="PHV6" s="634"/>
      <c r="PHW6" s="634"/>
      <c r="PHX6" s="634"/>
      <c r="PHY6" s="634"/>
      <c r="PHZ6" s="634"/>
      <c r="PIA6" s="634"/>
      <c r="PIB6" s="634"/>
      <c r="PIC6" s="634"/>
      <c r="PID6" s="634"/>
      <c r="PIE6" s="634"/>
      <c r="PIF6" s="634"/>
      <c r="PIG6" s="634"/>
      <c r="PIH6" s="634"/>
      <c r="PII6" s="634"/>
      <c r="PIJ6" s="634"/>
      <c r="PIK6" s="634"/>
      <c r="PIL6" s="634"/>
      <c r="PIM6" s="634"/>
      <c r="PIN6" s="634"/>
      <c r="PIO6" s="634"/>
      <c r="PIP6" s="634"/>
      <c r="PIQ6" s="634"/>
      <c r="PIR6" s="634"/>
      <c r="PIS6" s="634"/>
      <c r="PIT6" s="634"/>
      <c r="PIU6" s="634"/>
      <c r="PIV6" s="634"/>
      <c r="PIW6" s="634"/>
      <c r="PIX6" s="634"/>
      <c r="PIY6" s="634"/>
      <c r="PIZ6" s="634"/>
      <c r="PJA6" s="634"/>
      <c r="PJB6" s="634"/>
      <c r="PJC6" s="634"/>
      <c r="PJD6" s="634"/>
      <c r="PJE6" s="634"/>
      <c r="PJF6" s="634"/>
      <c r="PJG6" s="634"/>
      <c r="PJH6" s="634"/>
      <c r="PJI6" s="634"/>
      <c r="PJJ6" s="634"/>
      <c r="PJK6" s="634"/>
      <c r="PJL6" s="634"/>
      <c r="PJM6" s="634"/>
      <c r="PJN6" s="634"/>
      <c r="PJO6" s="634"/>
      <c r="PJP6" s="634"/>
      <c r="PJQ6" s="634"/>
      <c r="PJR6" s="634"/>
      <c r="PJS6" s="634"/>
      <c r="PJT6" s="634"/>
      <c r="PJU6" s="634"/>
      <c r="PJV6" s="634"/>
      <c r="PJW6" s="634"/>
      <c r="PJX6" s="634"/>
      <c r="PJY6" s="634"/>
      <c r="PJZ6" s="634"/>
      <c r="PKA6" s="634"/>
      <c r="PKB6" s="634"/>
      <c r="PKC6" s="634"/>
      <c r="PKD6" s="634"/>
      <c r="PKE6" s="634"/>
      <c r="PKF6" s="634"/>
      <c r="PKG6" s="634"/>
      <c r="PKH6" s="634"/>
      <c r="PKI6" s="634"/>
      <c r="PKJ6" s="634"/>
      <c r="PKK6" s="634"/>
      <c r="PKL6" s="634"/>
      <c r="PKM6" s="634"/>
      <c r="PKN6" s="634"/>
      <c r="PKO6" s="634"/>
      <c r="PKP6" s="634"/>
      <c r="PKQ6" s="634"/>
      <c r="PKR6" s="634"/>
      <c r="PKS6" s="634"/>
      <c r="PKT6" s="634"/>
      <c r="PKU6" s="634"/>
      <c r="PKV6" s="634"/>
      <c r="PKW6" s="634"/>
      <c r="PKX6" s="634"/>
      <c r="PKY6" s="634"/>
      <c r="PKZ6" s="634"/>
      <c r="PLA6" s="634"/>
      <c r="PLB6" s="634"/>
      <c r="PLC6" s="634"/>
      <c r="PLD6" s="634"/>
      <c r="PLE6" s="634"/>
      <c r="PLF6" s="634"/>
      <c r="PLG6" s="634"/>
      <c r="PLH6" s="634"/>
      <c r="PLI6" s="634"/>
      <c r="PLJ6" s="634"/>
      <c r="PLK6" s="634"/>
      <c r="PLL6" s="634"/>
      <c r="PLM6" s="634"/>
      <c r="PLN6" s="634"/>
      <c r="PLO6" s="634"/>
      <c r="PLP6" s="634"/>
      <c r="PLQ6" s="634"/>
      <c r="PLR6" s="634"/>
      <c r="PLS6" s="634"/>
      <c r="PLT6" s="634"/>
      <c r="PLU6" s="634"/>
      <c r="PLV6" s="634"/>
      <c r="PLW6" s="634"/>
      <c r="PLX6" s="634"/>
      <c r="PLY6" s="634"/>
      <c r="PLZ6" s="634"/>
      <c r="PMA6" s="634"/>
      <c r="PMB6" s="634"/>
      <c r="PMC6" s="634"/>
      <c r="PMD6" s="634"/>
      <c r="PME6" s="634"/>
      <c r="PMF6" s="634"/>
      <c r="PMG6" s="634"/>
      <c r="PMH6" s="634"/>
      <c r="PMI6" s="634"/>
      <c r="PMJ6" s="634"/>
      <c r="PMK6" s="634"/>
      <c r="PML6" s="634"/>
      <c r="PMM6" s="634"/>
      <c r="PMN6" s="634"/>
      <c r="PMO6" s="634"/>
      <c r="PMP6" s="634"/>
      <c r="PMQ6" s="634"/>
      <c r="PMR6" s="634"/>
      <c r="PMS6" s="634"/>
      <c r="PMT6" s="634"/>
      <c r="PMU6" s="634"/>
      <c r="PMV6" s="634"/>
      <c r="PMW6" s="634"/>
      <c r="PMX6" s="634"/>
      <c r="PMY6" s="634"/>
      <c r="PMZ6" s="634"/>
      <c r="PNA6" s="634"/>
      <c r="PNB6" s="634"/>
      <c r="PNC6" s="634"/>
      <c r="PND6" s="634"/>
      <c r="PNE6" s="634"/>
      <c r="PNF6" s="634"/>
      <c r="PNG6" s="634"/>
      <c r="PNH6" s="634"/>
      <c r="PNI6" s="634"/>
      <c r="PNJ6" s="634"/>
      <c r="PNK6" s="634"/>
      <c r="PNL6" s="634"/>
      <c r="PNM6" s="634"/>
      <c r="PNN6" s="634"/>
      <c r="PNO6" s="634"/>
      <c r="PNP6" s="634"/>
      <c r="PNQ6" s="634"/>
      <c r="PNR6" s="634"/>
      <c r="PNS6" s="634"/>
      <c r="PNT6" s="634"/>
      <c r="PNU6" s="634"/>
      <c r="PNV6" s="634"/>
      <c r="PNW6" s="634"/>
      <c r="PNX6" s="634"/>
      <c r="PNY6" s="634"/>
      <c r="PNZ6" s="634"/>
      <c r="POA6" s="634"/>
      <c r="POB6" s="634"/>
      <c r="POC6" s="634"/>
      <c r="POD6" s="634"/>
      <c r="POE6" s="634"/>
      <c r="POF6" s="634"/>
      <c r="POG6" s="634"/>
      <c r="POH6" s="634"/>
      <c r="POI6" s="634"/>
      <c r="POJ6" s="634"/>
      <c r="POK6" s="634"/>
      <c r="POL6" s="634"/>
      <c r="POM6" s="634"/>
      <c r="PON6" s="634"/>
      <c r="POO6" s="634"/>
      <c r="POP6" s="634"/>
      <c r="POQ6" s="634"/>
      <c r="POR6" s="634"/>
      <c r="POS6" s="634"/>
      <c r="POT6" s="634"/>
      <c r="POU6" s="634"/>
      <c r="POV6" s="634"/>
      <c r="POW6" s="634"/>
      <c r="POX6" s="634"/>
      <c r="POY6" s="634"/>
      <c r="POZ6" s="634"/>
      <c r="PPA6" s="634"/>
      <c r="PPB6" s="634"/>
      <c r="PPC6" s="634"/>
      <c r="PPD6" s="634"/>
      <c r="PPE6" s="634"/>
      <c r="PPF6" s="634"/>
      <c r="PPG6" s="634"/>
      <c r="PPH6" s="634"/>
      <c r="PPI6" s="634"/>
      <c r="PPJ6" s="634"/>
      <c r="PPK6" s="634"/>
      <c r="PPL6" s="634"/>
      <c r="PPM6" s="634"/>
      <c r="PPN6" s="634"/>
      <c r="PPO6" s="634"/>
      <c r="PPP6" s="634"/>
      <c r="PPQ6" s="634"/>
      <c r="PPR6" s="634"/>
      <c r="PPS6" s="634"/>
      <c r="PPT6" s="634"/>
      <c r="PPU6" s="634"/>
      <c r="PPV6" s="634"/>
      <c r="PPW6" s="634"/>
      <c r="PPX6" s="634"/>
      <c r="PPY6" s="634"/>
      <c r="PPZ6" s="634"/>
      <c r="PQA6" s="634"/>
      <c r="PQB6" s="634"/>
      <c r="PQC6" s="634"/>
      <c r="PQD6" s="634"/>
      <c r="PQE6" s="634"/>
      <c r="PQF6" s="634"/>
      <c r="PQG6" s="634"/>
      <c r="PQH6" s="634"/>
      <c r="PQI6" s="634"/>
      <c r="PQJ6" s="634"/>
      <c r="PQK6" s="634"/>
      <c r="PQL6" s="634"/>
      <c r="PQM6" s="634"/>
      <c r="PQN6" s="634"/>
      <c r="PQO6" s="634"/>
      <c r="PQP6" s="634"/>
      <c r="PQQ6" s="634"/>
      <c r="PQR6" s="634"/>
      <c r="PQS6" s="634"/>
      <c r="PQT6" s="634"/>
      <c r="PQU6" s="634"/>
      <c r="PQV6" s="634"/>
      <c r="PQW6" s="634"/>
      <c r="PQX6" s="634"/>
      <c r="PQY6" s="634"/>
      <c r="PQZ6" s="634"/>
      <c r="PRA6" s="634"/>
      <c r="PRB6" s="634"/>
      <c r="PRC6" s="634"/>
      <c r="PRD6" s="634"/>
      <c r="PRE6" s="634"/>
      <c r="PRF6" s="634"/>
      <c r="PRG6" s="634"/>
      <c r="PRH6" s="634"/>
      <c r="PRI6" s="634"/>
      <c r="PRJ6" s="634"/>
      <c r="PRK6" s="634"/>
      <c r="PRL6" s="634"/>
      <c r="PRM6" s="634"/>
      <c r="PRN6" s="634"/>
      <c r="PRO6" s="634"/>
      <c r="PRP6" s="634"/>
      <c r="PRQ6" s="634"/>
      <c r="PRR6" s="634"/>
      <c r="PRS6" s="634"/>
      <c r="PRT6" s="634"/>
      <c r="PRU6" s="634"/>
      <c r="PRV6" s="634"/>
      <c r="PRW6" s="634"/>
      <c r="PRX6" s="634"/>
      <c r="PRY6" s="634"/>
      <c r="PRZ6" s="634"/>
      <c r="PSA6" s="634"/>
      <c r="PSB6" s="634"/>
      <c r="PSC6" s="634"/>
      <c r="PSD6" s="634"/>
      <c r="PSE6" s="634"/>
      <c r="PSF6" s="634"/>
      <c r="PSG6" s="634"/>
      <c r="PSH6" s="634"/>
      <c r="PSI6" s="634"/>
      <c r="PSJ6" s="634"/>
      <c r="PSK6" s="634"/>
      <c r="PSL6" s="634"/>
      <c r="PSM6" s="634"/>
      <c r="PSN6" s="634"/>
      <c r="PSO6" s="634"/>
      <c r="PSP6" s="634"/>
      <c r="PSQ6" s="634"/>
      <c r="PSR6" s="634"/>
      <c r="PSS6" s="634"/>
      <c r="PST6" s="634"/>
      <c r="PSU6" s="634"/>
      <c r="PSV6" s="634"/>
      <c r="PSW6" s="634"/>
      <c r="PSX6" s="634"/>
      <c r="PSY6" s="634"/>
      <c r="PSZ6" s="634"/>
      <c r="PTA6" s="634"/>
      <c r="PTB6" s="634"/>
      <c r="PTC6" s="634"/>
      <c r="PTD6" s="634"/>
      <c r="PTE6" s="634"/>
      <c r="PTF6" s="634"/>
      <c r="PTG6" s="634"/>
      <c r="PTH6" s="634"/>
      <c r="PTI6" s="634"/>
      <c r="PTJ6" s="634"/>
      <c r="PTK6" s="634"/>
      <c r="PTL6" s="634"/>
      <c r="PTM6" s="634"/>
      <c r="PTN6" s="634"/>
      <c r="PTO6" s="634"/>
      <c r="PTP6" s="634"/>
      <c r="PTQ6" s="634"/>
      <c r="PTR6" s="634"/>
      <c r="PTS6" s="634"/>
      <c r="PTT6" s="634"/>
      <c r="PTU6" s="634"/>
      <c r="PTV6" s="634"/>
      <c r="PTW6" s="634"/>
      <c r="PTX6" s="634"/>
      <c r="PTY6" s="634"/>
      <c r="PTZ6" s="634"/>
      <c r="PUA6" s="634"/>
      <c r="PUB6" s="634"/>
      <c r="PUC6" s="634"/>
      <c r="PUD6" s="634"/>
      <c r="PUE6" s="634"/>
      <c r="PUF6" s="634"/>
      <c r="PUG6" s="634"/>
      <c r="PUH6" s="634"/>
      <c r="PUI6" s="634"/>
      <c r="PUJ6" s="634"/>
      <c r="PUK6" s="634"/>
      <c r="PUL6" s="634"/>
      <c r="PUM6" s="634"/>
      <c r="PUN6" s="634"/>
      <c r="PUO6" s="634"/>
      <c r="PUP6" s="634"/>
      <c r="PUQ6" s="634"/>
      <c r="PUR6" s="634"/>
      <c r="PUS6" s="634"/>
      <c r="PUT6" s="634"/>
      <c r="PUU6" s="634"/>
      <c r="PUV6" s="634"/>
      <c r="PUW6" s="634"/>
      <c r="PUX6" s="634"/>
      <c r="PUY6" s="634"/>
      <c r="PUZ6" s="634"/>
      <c r="PVA6" s="634"/>
      <c r="PVB6" s="634"/>
      <c r="PVC6" s="634"/>
      <c r="PVD6" s="634"/>
      <c r="PVE6" s="634"/>
      <c r="PVF6" s="634"/>
      <c r="PVG6" s="634"/>
      <c r="PVH6" s="634"/>
      <c r="PVI6" s="634"/>
      <c r="PVJ6" s="634"/>
      <c r="PVK6" s="634"/>
      <c r="PVL6" s="634"/>
      <c r="PVM6" s="634"/>
      <c r="PVN6" s="634"/>
      <c r="PVO6" s="634"/>
      <c r="PVP6" s="634"/>
      <c r="PVQ6" s="634"/>
      <c r="PVR6" s="634"/>
      <c r="PVS6" s="634"/>
      <c r="PVT6" s="634"/>
      <c r="PVU6" s="634"/>
      <c r="PVV6" s="634"/>
      <c r="PVW6" s="634"/>
      <c r="PVX6" s="634"/>
      <c r="PVY6" s="634"/>
      <c r="PVZ6" s="634"/>
      <c r="PWA6" s="634"/>
      <c r="PWB6" s="634"/>
      <c r="PWC6" s="634"/>
      <c r="PWD6" s="634"/>
      <c r="PWE6" s="634"/>
      <c r="PWF6" s="634"/>
      <c r="PWG6" s="634"/>
      <c r="PWH6" s="634"/>
      <c r="PWI6" s="634"/>
      <c r="PWJ6" s="634"/>
      <c r="PWK6" s="634"/>
      <c r="PWL6" s="634"/>
      <c r="PWM6" s="634"/>
      <c r="PWN6" s="634"/>
      <c r="PWO6" s="634"/>
      <c r="PWP6" s="634"/>
      <c r="PWQ6" s="634"/>
      <c r="PWR6" s="634"/>
      <c r="PWS6" s="634"/>
      <c r="PWT6" s="634"/>
      <c r="PWU6" s="634"/>
      <c r="PWV6" s="634"/>
      <c r="PWW6" s="634"/>
      <c r="PWX6" s="634"/>
      <c r="PWY6" s="634"/>
      <c r="PWZ6" s="634"/>
      <c r="PXA6" s="634"/>
      <c r="PXB6" s="634"/>
      <c r="PXC6" s="634"/>
      <c r="PXD6" s="634"/>
      <c r="PXE6" s="634"/>
      <c r="PXF6" s="634"/>
      <c r="PXG6" s="634"/>
      <c r="PXH6" s="634"/>
      <c r="PXI6" s="634"/>
      <c r="PXJ6" s="634"/>
      <c r="PXK6" s="634"/>
      <c r="PXL6" s="634"/>
      <c r="PXM6" s="634"/>
      <c r="PXN6" s="634"/>
      <c r="PXO6" s="634"/>
      <c r="PXP6" s="634"/>
      <c r="PXQ6" s="634"/>
      <c r="PXR6" s="634"/>
      <c r="PXS6" s="634"/>
      <c r="PXT6" s="634"/>
      <c r="PXU6" s="634"/>
      <c r="PXV6" s="634"/>
      <c r="PXW6" s="634"/>
      <c r="PXX6" s="634"/>
      <c r="PXY6" s="634"/>
      <c r="PXZ6" s="634"/>
      <c r="PYA6" s="634"/>
      <c r="PYB6" s="634"/>
      <c r="PYC6" s="634"/>
      <c r="PYD6" s="634"/>
      <c r="PYE6" s="634"/>
      <c r="PYF6" s="634"/>
      <c r="PYG6" s="634"/>
      <c r="PYH6" s="634"/>
      <c r="PYI6" s="634"/>
      <c r="PYJ6" s="634"/>
      <c r="PYK6" s="634"/>
      <c r="PYL6" s="634"/>
      <c r="PYM6" s="634"/>
      <c r="PYN6" s="634"/>
      <c r="PYO6" s="634"/>
      <c r="PYP6" s="634"/>
      <c r="PYQ6" s="634"/>
      <c r="PYR6" s="634"/>
      <c r="PYS6" s="634"/>
      <c r="PYT6" s="634"/>
      <c r="PYU6" s="634"/>
      <c r="PYV6" s="634"/>
      <c r="PYW6" s="634"/>
      <c r="PYX6" s="634"/>
      <c r="PYY6" s="634"/>
      <c r="PYZ6" s="634"/>
      <c r="PZA6" s="634"/>
      <c r="PZB6" s="634"/>
      <c r="PZC6" s="634"/>
      <c r="PZD6" s="634"/>
      <c r="PZE6" s="634"/>
      <c r="PZF6" s="634"/>
      <c r="PZG6" s="634"/>
      <c r="PZH6" s="634"/>
      <c r="PZI6" s="634"/>
      <c r="PZJ6" s="634"/>
      <c r="PZK6" s="634"/>
      <c r="PZL6" s="634"/>
      <c r="PZM6" s="634"/>
      <c r="PZN6" s="634"/>
      <c r="PZO6" s="634"/>
      <c r="PZP6" s="634"/>
      <c r="PZQ6" s="634"/>
      <c r="PZR6" s="634"/>
      <c r="PZS6" s="634"/>
      <c r="PZT6" s="634"/>
      <c r="PZU6" s="634"/>
      <c r="PZV6" s="634"/>
      <c r="PZW6" s="634"/>
      <c r="PZX6" s="634"/>
      <c r="PZY6" s="634"/>
      <c r="PZZ6" s="634"/>
      <c r="QAA6" s="634"/>
      <c r="QAB6" s="634"/>
      <c r="QAC6" s="634"/>
      <c r="QAD6" s="634"/>
      <c r="QAE6" s="634"/>
      <c r="QAF6" s="634"/>
      <c r="QAG6" s="634"/>
      <c r="QAH6" s="634"/>
      <c r="QAI6" s="634"/>
      <c r="QAJ6" s="634"/>
      <c r="QAK6" s="634"/>
      <c r="QAL6" s="634"/>
      <c r="QAM6" s="634"/>
      <c r="QAN6" s="634"/>
      <c r="QAO6" s="634"/>
      <c r="QAP6" s="634"/>
      <c r="QAQ6" s="634"/>
      <c r="QAR6" s="634"/>
      <c r="QAS6" s="634"/>
      <c r="QAT6" s="634"/>
      <c r="QAU6" s="634"/>
      <c r="QAV6" s="634"/>
      <c r="QAW6" s="634"/>
      <c r="QAX6" s="634"/>
      <c r="QAY6" s="634"/>
      <c r="QAZ6" s="634"/>
      <c r="QBA6" s="634"/>
      <c r="QBB6" s="634"/>
      <c r="QBC6" s="634"/>
      <c r="QBD6" s="634"/>
      <c r="QBE6" s="634"/>
      <c r="QBF6" s="634"/>
      <c r="QBG6" s="634"/>
      <c r="QBH6" s="634"/>
      <c r="QBI6" s="634"/>
      <c r="QBJ6" s="634"/>
      <c r="QBK6" s="634"/>
      <c r="QBL6" s="634"/>
      <c r="QBM6" s="634"/>
      <c r="QBN6" s="634"/>
      <c r="QBO6" s="634"/>
      <c r="QBP6" s="634"/>
      <c r="QBQ6" s="634"/>
      <c r="QBR6" s="634"/>
      <c r="QBS6" s="634"/>
      <c r="QBT6" s="634"/>
      <c r="QBU6" s="634"/>
      <c r="QBV6" s="634"/>
      <c r="QBW6" s="634"/>
      <c r="QBX6" s="634"/>
      <c r="QBY6" s="634"/>
      <c r="QBZ6" s="634"/>
      <c r="QCA6" s="634"/>
      <c r="QCB6" s="634"/>
      <c r="QCC6" s="634"/>
      <c r="QCD6" s="634"/>
      <c r="QCE6" s="634"/>
      <c r="QCF6" s="634"/>
      <c r="QCG6" s="634"/>
      <c r="QCH6" s="634"/>
      <c r="QCI6" s="634"/>
      <c r="QCJ6" s="634"/>
      <c r="QCK6" s="634"/>
      <c r="QCL6" s="634"/>
      <c r="QCM6" s="634"/>
      <c r="QCN6" s="634"/>
      <c r="QCO6" s="634"/>
      <c r="QCP6" s="634"/>
      <c r="QCQ6" s="634"/>
      <c r="QCR6" s="634"/>
      <c r="QCS6" s="634"/>
      <c r="QCT6" s="634"/>
      <c r="QCU6" s="634"/>
      <c r="QCV6" s="634"/>
      <c r="QCW6" s="634"/>
      <c r="QCX6" s="634"/>
      <c r="QCY6" s="634"/>
      <c r="QCZ6" s="634"/>
      <c r="QDA6" s="634"/>
      <c r="QDB6" s="634"/>
      <c r="QDC6" s="634"/>
      <c r="QDD6" s="634"/>
      <c r="QDE6" s="634"/>
      <c r="QDF6" s="634"/>
      <c r="QDG6" s="634"/>
      <c r="QDH6" s="634"/>
      <c r="QDI6" s="634"/>
      <c r="QDJ6" s="634"/>
      <c r="QDK6" s="634"/>
      <c r="QDL6" s="634"/>
      <c r="QDM6" s="634"/>
      <c r="QDN6" s="634"/>
      <c r="QDO6" s="634"/>
      <c r="QDP6" s="634"/>
      <c r="QDQ6" s="634"/>
      <c r="QDR6" s="634"/>
      <c r="QDS6" s="634"/>
      <c r="QDT6" s="634"/>
      <c r="QDU6" s="634"/>
      <c r="QDV6" s="634"/>
      <c r="QDW6" s="634"/>
      <c r="QDX6" s="634"/>
      <c r="QDY6" s="634"/>
      <c r="QDZ6" s="634"/>
      <c r="QEA6" s="634"/>
      <c r="QEB6" s="634"/>
      <c r="QEC6" s="634"/>
      <c r="QED6" s="634"/>
      <c r="QEE6" s="634"/>
      <c r="QEF6" s="634"/>
      <c r="QEG6" s="634"/>
      <c r="QEH6" s="634"/>
      <c r="QEI6" s="634"/>
      <c r="QEJ6" s="634"/>
      <c r="QEK6" s="634"/>
      <c r="QEL6" s="634"/>
      <c r="QEM6" s="634"/>
      <c r="QEN6" s="634"/>
      <c r="QEO6" s="634"/>
      <c r="QEP6" s="634"/>
      <c r="QEQ6" s="634"/>
      <c r="QER6" s="634"/>
      <c r="QES6" s="634"/>
      <c r="QET6" s="634"/>
      <c r="QEU6" s="634"/>
      <c r="QEV6" s="634"/>
      <c r="QEW6" s="634"/>
      <c r="QEX6" s="634"/>
      <c r="QEY6" s="634"/>
      <c r="QEZ6" s="634"/>
      <c r="QFA6" s="634"/>
      <c r="QFB6" s="634"/>
      <c r="QFC6" s="634"/>
      <c r="QFD6" s="634"/>
      <c r="QFE6" s="634"/>
      <c r="QFF6" s="634"/>
      <c r="QFG6" s="634"/>
      <c r="QFH6" s="634"/>
      <c r="QFI6" s="634"/>
      <c r="QFJ6" s="634"/>
      <c r="QFK6" s="634"/>
      <c r="QFL6" s="634"/>
      <c r="QFM6" s="634"/>
      <c r="QFN6" s="634"/>
      <c r="QFO6" s="634"/>
      <c r="QFP6" s="634"/>
      <c r="QFQ6" s="634"/>
      <c r="QFR6" s="634"/>
      <c r="QFS6" s="634"/>
      <c r="QFT6" s="634"/>
      <c r="QFU6" s="634"/>
      <c r="QFV6" s="634"/>
      <c r="QFW6" s="634"/>
      <c r="QFX6" s="634"/>
      <c r="QFY6" s="634"/>
      <c r="QFZ6" s="634"/>
      <c r="QGA6" s="634"/>
      <c r="QGB6" s="634"/>
      <c r="QGC6" s="634"/>
      <c r="QGD6" s="634"/>
      <c r="QGE6" s="634"/>
      <c r="QGF6" s="634"/>
      <c r="QGG6" s="634"/>
      <c r="QGH6" s="634"/>
      <c r="QGI6" s="634"/>
      <c r="QGJ6" s="634"/>
      <c r="QGK6" s="634"/>
      <c r="QGL6" s="634"/>
      <c r="QGM6" s="634"/>
      <c r="QGN6" s="634"/>
      <c r="QGO6" s="634"/>
      <c r="QGP6" s="634"/>
      <c r="QGQ6" s="634"/>
      <c r="QGR6" s="634"/>
      <c r="QGS6" s="634"/>
      <c r="QGT6" s="634"/>
      <c r="QGU6" s="634"/>
      <c r="QGV6" s="634"/>
      <c r="QGW6" s="634"/>
      <c r="QGX6" s="634"/>
      <c r="QGY6" s="634"/>
      <c r="QGZ6" s="634"/>
      <c r="QHA6" s="634"/>
      <c r="QHB6" s="634"/>
      <c r="QHC6" s="634"/>
      <c r="QHD6" s="634"/>
      <c r="QHE6" s="634"/>
      <c r="QHF6" s="634"/>
      <c r="QHG6" s="634"/>
      <c r="QHH6" s="634"/>
      <c r="QHI6" s="634"/>
      <c r="QHJ6" s="634"/>
      <c r="QHK6" s="634"/>
      <c r="QHL6" s="634"/>
      <c r="QHM6" s="634"/>
      <c r="QHN6" s="634"/>
      <c r="QHO6" s="634"/>
      <c r="QHP6" s="634"/>
      <c r="QHQ6" s="634"/>
      <c r="QHR6" s="634"/>
      <c r="QHS6" s="634"/>
      <c r="QHT6" s="634"/>
      <c r="QHU6" s="634"/>
      <c r="QHV6" s="634"/>
      <c r="QHW6" s="634"/>
      <c r="QHX6" s="634"/>
      <c r="QHY6" s="634"/>
      <c r="QHZ6" s="634"/>
      <c r="QIA6" s="634"/>
      <c r="QIB6" s="634"/>
      <c r="QIC6" s="634"/>
      <c r="QID6" s="634"/>
      <c r="QIE6" s="634"/>
      <c r="QIF6" s="634"/>
      <c r="QIG6" s="634"/>
      <c r="QIH6" s="634"/>
      <c r="QII6" s="634"/>
      <c r="QIJ6" s="634"/>
      <c r="QIK6" s="634"/>
      <c r="QIL6" s="634"/>
      <c r="QIM6" s="634"/>
      <c r="QIN6" s="634"/>
      <c r="QIO6" s="634"/>
      <c r="QIP6" s="634"/>
      <c r="QIQ6" s="634"/>
      <c r="QIR6" s="634"/>
      <c r="QIS6" s="634"/>
      <c r="QIT6" s="634"/>
      <c r="QIU6" s="634"/>
      <c r="QIV6" s="634"/>
      <c r="QIW6" s="634"/>
      <c r="QIX6" s="634"/>
      <c r="QIY6" s="634"/>
      <c r="QIZ6" s="634"/>
      <c r="QJA6" s="634"/>
      <c r="QJB6" s="634"/>
      <c r="QJC6" s="634"/>
      <c r="QJD6" s="634"/>
      <c r="QJE6" s="634"/>
      <c r="QJF6" s="634"/>
      <c r="QJG6" s="634"/>
      <c r="QJH6" s="634"/>
      <c r="QJI6" s="634"/>
      <c r="QJJ6" s="634"/>
      <c r="QJK6" s="634"/>
      <c r="QJL6" s="634"/>
      <c r="QJM6" s="634"/>
      <c r="QJN6" s="634"/>
      <c r="QJO6" s="634"/>
      <c r="QJP6" s="634"/>
      <c r="QJQ6" s="634"/>
      <c r="QJR6" s="634"/>
      <c r="QJS6" s="634"/>
      <c r="QJT6" s="634"/>
      <c r="QJU6" s="634"/>
      <c r="QJV6" s="634"/>
      <c r="QJW6" s="634"/>
      <c r="QJX6" s="634"/>
      <c r="QJY6" s="634"/>
      <c r="QJZ6" s="634"/>
      <c r="QKA6" s="634"/>
      <c r="QKB6" s="634"/>
      <c r="QKC6" s="634"/>
      <c r="QKD6" s="634"/>
      <c r="QKE6" s="634"/>
      <c r="QKF6" s="634"/>
      <c r="QKG6" s="634"/>
      <c r="QKH6" s="634"/>
      <c r="QKI6" s="634"/>
      <c r="QKJ6" s="634"/>
      <c r="QKK6" s="634"/>
      <c r="QKL6" s="634"/>
      <c r="QKM6" s="634"/>
      <c r="QKN6" s="634"/>
      <c r="QKO6" s="634"/>
      <c r="QKP6" s="634"/>
      <c r="QKQ6" s="634"/>
      <c r="QKR6" s="634"/>
      <c r="QKS6" s="634"/>
      <c r="QKT6" s="634"/>
      <c r="QKU6" s="634"/>
      <c r="QKV6" s="634"/>
      <c r="QKW6" s="634"/>
      <c r="QKX6" s="634"/>
      <c r="QKY6" s="634"/>
      <c r="QKZ6" s="634"/>
      <c r="QLA6" s="634"/>
      <c r="QLB6" s="634"/>
      <c r="QLC6" s="634"/>
      <c r="QLD6" s="634"/>
      <c r="QLE6" s="634"/>
      <c r="QLF6" s="634"/>
      <c r="QLG6" s="634"/>
      <c r="QLH6" s="634"/>
      <c r="QLI6" s="634"/>
      <c r="QLJ6" s="634"/>
      <c r="QLK6" s="634"/>
      <c r="QLL6" s="634"/>
      <c r="QLM6" s="634"/>
      <c r="QLN6" s="634"/>
      <c r="QLO6" s="634"/>
      <c r="QLP6" s="634"/>
      <c r="QLQ6" s="634"/>
      <c r="QLR6" s="634"/>
      <c r="QLS6" s="634"/>
      <c r="QLT6" s="634"/>
      <c r="QLU6" s="634"/>
      <c r="QLV6" s="634"/>
      <c r="QLW6" s="634"/>
      <c r="QLX6" s="634"/>
      <c r="QLY6" s="634"/>
      <c r="QLZ6" s="634"/>
      <c r="QMA6" s="634"/>
      <c r="QMB6" s="634"/>
      <c r="QMC6" s="634"/>
      <c r="QMD6" s="634"/>
      <c r="QME6" s="634"/>
      <c r="QMF6" s="634"/>
      <c r="QMG6" s="634"/>
      <c r="QMH6" s="634"/>
      <c r="QMI6" s="634"/>
      <c r="QMJ6" s="634"/>
      <c r="QMK6" s="634"/>
      <c r="QML6" s="634"/>
      <c r="QMM6" s="634"/>
      <c r="QMN6" s="634"/>
      <c r="QMO6" s="634"/>
      <c r="QMP6" s="634"/>
      <c r="QMQ6" s="634"/>
      <c r="QMR6" s="634"/>
      <c r="QMS6" s="634"/>
      <c r="QMT6" s="634"/>
      <c r="QMU6" s="634"/>
      <c r="QMV6" s="634"/>
      <c r="QMW6" s="634"/>
      <c r="QMX6" s="634"/>
      <c r="QMY6" s="634"/>
      <c r="QMZ6" s="634"/>
      <c r="QNA6" s="634"/>
      <c r="QNB6" s="634"/>
      <c r="QNC6" s="634"/>
      <c r="QND6" s="634"/>
      <c r="QNE6" s="634"/>
      <c r="QNF6" s="634"/>
      <c r="QNG6" s="634"/>
      <c r="QNH6" s="634"/>
      <c r="QNI6" s="634"/>
      <c r="QNJ6" s="634"/>
      <c r="QNK6" s="634"/>
      <c r="QNL6" s="634"/>
      <c r="QNM6" s="634"/>
      <c r="QNN6" s="634"/>
      <c r="QNO6" s="634"/>
      <c r="QNP6" s="634"/>
      <c r="QNQ6" s="634"/>
      <c r="QNR6" s="634"/>
      <c r="QNS6" s="634"/>
      <c r="QNT6" s="634"/>
      <c r="QNU6" s="634"/>
      <c r="QNV6" s="634"/>
      <c r="QNW6" s="634"/>
      <c r="QNX6" s="634"/>
      <c r="QNY6" s="634"/>
      <c r="QNZ6" s="634"/>
      <c r="QOA6" s="634"/>
      <c r="QOB6" s="634"/>
      <c r="QOC6" s="634"/>
      <c r="QOD6" s="634"/>
      <c r="QOE6" s="634"/>
      <c r="QOF6" s="634"/>
      <c r="QOG6" s="634"/>
      <c r="QOH6" s="634"/>
      <c r="QOI6" s="634"/>
      <c r="QOJ6" s="634"/>
      <c r="QOK6" s="634"/>
      <c r="QOL6" s="634"/>
      <c r="QOM6" s="634"/>
      <c r="QON6" s="634"/>
      <c r="QOO6" s="634"/>
      <c r="QOP6" s="634"/>
      <c r="QOQ6" s="634"/>
      <c r="QOR6" s="634"/>
      <c r="QOS6" s="634"/>
      <c r="QOT6" s="634"/>
      <c r="QOU6" s="634"/>
      <c r="QOV6" s="634"/>
      <c r="QOW6" s="634"/>
      <c r="QOX6" s="634"/>
      <c r="QOY6" s="634"/>
      <c r="QOZ6" s="634"/>
      <c r="QPA6" s="634"/>
      <c r="QPB6" s="634"/>
      <c r="QPC6" s="634"/>
      <c r="QPD6" s="634"/>
      <c r="QPE6" s="634"/>
      <c r="QPF6" s="634"/>
      <c r="QPG6" s="634"/>
      <c r="QPH6" s="634"/>
      <c r="QPI6" s="634"/>
      <c r="QPJ6" s="634"/>
      <c r="QPK6" s="634"/>
      <c r="QPL6" s="634"/>
      <c r="QPM6" s="634"/>
      <c r="QPN6" s="634"/>
      <c r="QPO6" s="634"/>
      <c r="QPP6" s="634"/>
      <c r="QPQ6" s="634"/>
      <c r="QPR6" s="634"/>
      <c r="QPS6" s="634"/>
      <c r="QPT6" s="634"/>
      <c r="QPU6" s="634"/>
      <c r="QPV6" s="634"/>
      <c r="QPW6" s="634"/>
      <c r="QPX6" s="634"/>
      <c r="QPY6" s="634"/>
      <c r="QPZ6" s="634"/>
      <c r="QQA6" s="634"/>
      <c r="QQB6" s="634"/>
      <c r="QQC6" s="634"/>
      <c r="QQD6" s="634"/>
      <c r="QQE6" s="634"/>
      <c r="QQF6" s="634"/>
      <c r="QQG6" s="634"/>
      <c r="QQH6" s="634"/>
      <c r="QQI6" s="634"/>
      <c r="QQJ6" s="634"/>
      <c r="QQK6" s="634"/>
      <c r="QQL6" s="634"/>
      <c r="QQM6" s="634"/>
      <c r="QQN6" s="634"/>
      <c r="QQO6" s="634"/>
      <c r="QQP6" s="634"/>
      <c r="QQQ6" s="634"/>
      <c r="QQR6" s="634"/>
      <c r="QQS6" s="634"/>
      <c r="QQT6" s="634"/>
      <c r="QQU6" s="634"/>
      <c r="QQV6" s="634"/>
      <c r="QQW6" s="634"/>
      <c r="QQX6" s="634"/>
      <c r="QQY6" s="634"/>
      <c r="QQZ6" s="634"/>
      <c r="QRA6" s="634"/>
      <c r="QRB6" s="634"/>
      <c r="QRC6" s="634"/>
      <c r="QRD6" s="634"/>
      <c r="QRE6" s="634"/>
      <c r="QRF6" s="634"/>
      <c r="QRG6" s="634"/>
      <c r="QRH6" s="634"/>
      <c r="QRI6" s="634"/>
      <c r="QRJ6" s="634"/>
      <c r="QRK6" s="634"/>
      <c r="QRL6" s="634"/>
      <c r="QRM6" s="634"/>
      <c r="QRN6" s="634"/>
      <c r="QRO6" s="634"/>
      <c r="QRP6" s="634"/>
      <c r="QRQ6" s="634"/>
      <c r="QRR6" s="634"/>
      <c r="QRS6" s="634"/>
      <c r="QRT6" s="634"/>
      <c r="QRU6" s="634"/>
      <c r="QRV6" s="634"/>
      <c r="QRW6" s="634"/>
      <c r="QRX6" s="634"/>
      <c r="QRY6" s="634"/>
      <c r="QRZ6" s="634"/>
      <c r="QSA6" s="634"/>
      <c r="QSB6" s="634"/>
      <c r="QSC6" s="634"/>
      <c r="QSD6" s="634"/>
      <c r="QSE6" s="634"/>
      <c r="QSF6" s="634"/>
      <c r="QSG6" s="634"/>
      <c r="QSH6" s="634"/>
      <c r="QSI6" s="634"/>
      <c r="QSJ6" s="634"/>
      <c r="QSK6" s="634"/>
      <c r="QSL6" s="634"/>
      <c r="QSM6" s="634"/>
      <c r="QSN6" s="634"/>
      <c r="QSO6" s="634"/>
      <c r="QSP6" s="634"/>
      <c r="QSQ6" s="634"/>
      <c r="QSR6" s="634"/>
      <c r="QSS6" s="634"/>
      <c r="QST6" s="634"/>
      <c r="QSU6" s="634"/>
      <c r="QSV6" s="634"/>
      <c r="QSW6" s="634"/>
      <c r="QSX6" s="634"/>
      <c r="QSY6" s="634"/>
      <c r="QSZ6" s="634"/>
      <c r="QTA6" s="634"/>
      <c r="QTB6" s="634"/>
      <c r="QTC6" s="634"/>
      <c r="QTD6" s="634"/>
      <c r="QTE6" s="634"/>
      <c r="QTF6" s="634"/>
      <c r="QTG6" s="634"/>
      <c r="QTH6" s="634"/>
      <c r="QTI6" s="634"/>
      <c r="QTJ6" s="634"/>
      <c r="QTK6" s="634"/>
      <c r="QTL6" s="634"/>
      <c r="QTM6" s="634"/>
      <c r="QTN6" s="634"/>
      <c r="QTO6" s="634"/>
      <c r="QTP6" s="634"/>
      <c r="QTQ6" s="634"/>
      <c r="QTR6" s="634"/>
      <c r="QTS6" s="634"/>
      <c r="QTT6" s="634"/>
      <c r="QTU6" s="634"/>
      <c r="QTV6" s="634"/>
      <c r="QTW6" s="634"/>
      <c r="QTX6" s="634"/>
      <c r="QTY6" s="634"/>
      <c r="QTZ6" s="634"/>
      <c r="QUA6" s="634"/>
      <c r="QUB6" s="634"/>
      <c r="QUC6" s="634"/>
      <c r="QUD6" s="634"/>
      <c r="QUE6" s="634"/>
      <c r="QUF6" s="634"/>
      <c r="QUG6" s="634"/>
      <c r="QUH6" s="634"/>
      <c r="QUI6" s="634"/>
      <c r="QUJ6" s="634"/>
      <c r="QUK6" s="634"/>
      <c r="QUL6" s="634"/>
      <c r="QUM6" s="634"/>
      <c r="QUN6" s="634"/>
      <c r="QUO6" s="634"/>
      <c r="QUP6" s="634"/>
      <c r="QUQ6" s="634"/>
      <c r="QUR6" s="634"/>
      <c r="QUS6" s="634"/>
      <c r="QUT6" s="634"/>
      <c r="QUU6" s="634"/>
      <c r="QUV6" s="634"/>
      <c r="QUW6" s="634"/>
      <c r="QUX6" s="634"/>
      <c r="QUY6" s="634"/>
      <c r="QUZ6" s="634"/>
      <c r="QVA6" s="634"/>
      <c r="QVB6" s="634"/>
      <c r="QVC6" s="634"/>
      <c r="QVD6" s="634"/>
      <c r="QVE6" s="634"/>
      <c r="QVF6" s="634"/>
      <c r="QVG6" s="634"/>
      <c r="QVH6" s="634"/>
      <c r="QVI6" s="634"/>
      <c r="QVJ6" s="634"/>
      <c r="QVK6" s="634"/>
      <c r="QVL6" s="634"/>
      <c r="QVM6" s="634"/>
      <c r="QVN6" s="634"/>
      <c r="QVO6" s="634"/>
      <c r="QVP6" s="634"/>
      <c r="QVQ6" s="634"/>
      <c r="QVR6" s="634"/>
      <c r="QVS6" s="634"/>
      <c r="QVT6" s="634"/>
      <c r="QVU6" s="634"/>
      <c r="QVV6" s="634"/>
      <c r="QVW6" s="634"/>
      <c r="QVX6" s="634"/>
      <c r="QVY6" s="634"/>
      <c r="QVZ6" s="634"/>
      <c r="QWA6" s="634"/>
      <c r="QWB6" s="634"/>
      <c r="QWC6" s="634"/>
      <c r="QWD6" s="634"/>
      <c r="QWE6" s="634"/>
      <c r="QWF6" s="634"/>
      <c r="QWG6" s="634"/>
      <c r="QWH6" s="634"/>
      <c r="QWI6" s="634"/>
      <c r="QWJ6" s="634"/>
      <c r="QWK6" s="634"/>
      <c r="QWL6" s="634"/>
      <c r="QWM6" s="634"/>
      <c r="QWN6" s="634"/>
      <c r="QWO6" s="634"/>
      <c r="QWP6" s="634"/>
      <c r="QWQ6" s="634"/>
      <c r="QWR6" s="634"/>
      <c r="QWS6" s="634"/>
      <c r="QWT6" s="634"/>
      <c r="QWU6" s="634"/>
      <c r="QWV6" s="634"/>
      <c r="QWW6" s="634"/>
      <c r="QWX6" s="634"/>
      <c r="QWY6" s="634"/>
      <c r="QWZ6" s="634"/>
      <c r="QXA6" s="634"/>
      <c r="QXB6" s="634"/>
      <c r="QXC6" s="634"/>
      <c r="QXD6" s="634"/>
      <c r="QXE6" s="634"/>
      <c r="QXF6" s="634"/>
      <c r="QXG6" s="634"/>
      <c r="QXH6" s="634"/>
      <c r="QXI6" s="634"/>
      <c r="QXJ6" s="634"/>
      <c r="QXK6" s="634"/>
      <c r="QXL6" s="634"/>
      <c r="QXM6" s="634"/>
      <c r="QXN6" s="634"/>
      <c r="QXO6" s="634"/>
      <c r="QXP6" s="634"/>
      <c r="QXQ6" s="634"/>
      <c r="QXR6" s="634"/>
      <c r="QXS6" s="634"/>
      <c r="QXT6" s="634"/>
      <c r="QXU6" s="634"/>
      <c r="QXV6" s="634"/>
      <c r="QXW6" s="634"/>
      <c r="QXX6" s="634"/>
      <c r="QXY6" s="634"/>
      <c r="QXZ6" s="634"/>
      <c r="QYA6" s="634"/>
      <c r="QYB6" s="634"/>
      <c r="QYC6" s="634"/>
      <c r="QYD6" s="634"/>
      <c r="QYE6" s="634"/>
      <c r="QYF6" s="634"/>
      <c r="QYG6" s="634"/>
      <c r="QYH6" s="634"/>
      <c r="QYI6" s="634"/>
      <c r="QYJ6" s="634"/>
      <c r="QYK6" s="634"/>
      <c r="QYL6" s="634"/>
      <c r="QYM6" s="634"/>
      <c r="QYN6" s="634"/>
      <c r="QYO6" s="634"/>
      <c r="QYP6" s="634"/>
      <c r="QYQ6" s="634"/>
      <c r="QYR6" s="634"/>
      <c r="QYS6" s="634"/>
      <c r="QYT6" s="634"/>
      <c r="QYU6" s="634"/>
      <c r="QYV6" s="634"/>
      <c r="QYW6" s="634"/>
      <c r="QYX6" s="634"/>
      <c r="QYY6" s="634"/>
      <c r="QYZ6" s="634"/>
      <c r="QZA6" s="634"/>
      <c r="QZB6" s="634"/>
      <c r="QZC6" s="634"/>
      <c r="QZD6" s="634"/>
      <c r="QZE6" s="634"/>
      <c r="QZF6" s="634"/>
      <c r="QZG6" s="634"/>
      <c r="QZH6" s="634"/>
      <c r="QZI6" s="634"/>
      <c r="QZJ6" s="634"/>
      <c r="QZK6" s="634"/>
      <c r="QZL6" s="634"/>
      <c r="QZM6" s="634"/>
      <c r="QZN6" s="634"/>
      <c r="QZO6" s="634"/>
      <c r="QZP6" s="634"/>
      <c r="QZQ6" s="634"/>
      <c r="QZR6" s="634"/>
      <c r="QZS6" s="634"/>
      <c r="QZT6" s="634"/>
      <c r="QZU6" s="634"/>
      <c r="QZV6" s="634"/>
      <c r="QZW6" s="634"/>
      <c r="QZX6" s="634"/>
      <c r="QZY6" s="634"/>
      <c r="QZZ6" s="634"/>
      <c r="RAA6" s="634"/>
      <c r="RAB6" s="634"/>
      <c r="RAC6" s="634"/>
      <c r="RAD6" s="634"/>
      <c r="RAE6" s="634"/>
      <c r="RAF6" s="634"/>
      <c r="RAG6" s="634"/>
      <c r="RAH6" s="634"/>
      <c r="RAI6" s="634"/>
      <c r="RAJ6" s="634"/>
      <c r="RAK6" s="634"/>
      <c r="RAL6" s="634"/>
      <c r="RAM6" s="634"/>
      <c r="RAN6" s="634"/>
      <c r="RAO6" s="634"/>
      <c r="RAP6" s="634"/>
      <c r="RAQ6" s="634"/>
      <c r="RAR6" s="634"/>
      <c r="RAS6" s="634"/>
      <c r="RAT6" s="634"/>
      <c r="RAU6" s="634"/>
      <c r="RAV6" s="634"/>
      <c r="RAW6" s="634"/>
      <c r="RAX6" s="634"/>
      <c r="RAY6" s="634"/>
      <c r="RAZ6" s="634"/>
      <c r="RBA6" s="634"/>
      <c r="RBB6" s="634"/>
      <c r="RBC6" s="634"/>
      <c r="RBD6" s="634"/>
      <c r="RBE6" s="634"/>
      <c r="RBF6" s="634"/>
      <c r="RBG6" s="634"/>
      <c r="RBH6" s="634"/>
      <c r="RBI6" s="634"/>
      <c r="RBJ6" s="634"/>
      <c r="RBK6" s="634"/>
      <c r="RBL6" s="634"/>
      <c r="RBM6" s="634"/>
      <c r="RBN6" s="634"/>
      <c r="RBO6" s="634"/>
      <c r="RBP6" s="634"/>
      <c r="RBQ6" s="634"/>
      <c r="RBR6" s="634"/>
      <c r="RBS6" s="634"/>
      <c r="RBT6" s="634"/>
      <c r="RBU6" s="634"/>
      <c r="RBV6" s="634"/>
      <c r="RBW6" s="634"/>
      <c r="RBX6" s="634"/>
      <c r="RBY6" s="634"/>
      <c r="RBZ6" s="634"/>
      <c r="RCA6" s="634"/>
      <c r="RCB6" s="634"/>
      <c r="RCC6" s="634"/>
      <c r="RCD6" s="634"/>
      <c r="RCE6" s="634"/>
      <c r="RCF6" s="634"/>
      <c r="RCG6" s="634"/>
      <c r="RCH6" s="634"/>
      <c r="RCI6" s="634"/>
      <c r="RCJ6" s="634"/>
      <c r="RCK6" s="634"/>
      <c r="RCL6" s="634"/>
      <c r="RCM6" s="634"/>
      <c r="RCN6" s="634"/>
      <c r="RCO6" s="634"/>
      <c r="RCP6" s="634"/>
      <c r="RCQ6" s="634"/>
      <c r="RCR6" s="634"/>
      <c r="RCS6" s="634"/>
      <c r="RCT6" s="634"/>
      <c r="RCU6" s="634"/>
      <c r="RCV6" s="634"/>
      <c r="RCW6" s="634"/>
      <c r="RCX6" s="634"/>
      <c r="RCY6" s="634"/>
      <c r="RCZ6" s="634"/>
      <c r="RDA6" s="634"/>
      <c r="RDB6" s="634"/>
      <c r="RDC6" s="634"/>
      <c r="RDD6" s="634"/>
      <c r="RDE6" s="634"/>
      <c r="RDF6" s="634"/>
      <c r="RDG6" s="634"/>
      <c r="RDH6" s="634"/>
      <c r="RDI6" s="634"/>
      <c r="RDJ6" s="634"/>
      <c r="RDK6" s="634"/>
      <c r="RDL6" s="634"/>
      <c r="RDM6" s="634"/>
      <c r="RDN6" s="634"/>
      <c r="RDO6" s="634"/>
      <c r="RDP6" s="634"/>
      <c r="RDQ6" s="634"/>
      <c r="RDR6" s="634"/>
      <c r="RDS6" s="634"/>
      <c r="RDT6" s="634"/>
      <c r="RDU6" s="634"/>
      <c r="RDV6" s="634"/>
      <c r="RDW6" s="634"/>
      <c r="RDX6" s="634"/>
      <c r="RDY6" s="634"/>
      <c r="RDZ6" s="634"/>
      <c r="REA6" s="634"/>
      <c r="REB6" s="634"/>
      <c r="REC6" s="634"/>
      <c r="RED6" s="634"/>
      <c r="REE6" s="634"/>
      <c r="REF6" s="634"/>
      <c r="REG6" s="634"/>
      <c r="REH6" s="634"/>
      <c r="REI6" s="634"/>
      <c r="REJ6" s="634"/>
      <c r="REK6" s="634"/>
      <c r="REL6" s="634"/>
      <c r="REM6" s="634"/>
      <c r="REN6" s="634"/>
      <c r="REO6" s="634"/>
      <c r="REP6" s="634"/>
      <c r="REQ6" s="634"/>
      <c r="RER6" s="634"/>
      <c r="RES6" s="634"/>
      <c r="RET6" s="634"/>
      <c r="REU6" s="634"/>
      <c r="REV6" s="634"/>
      <c r="REW6" s="634"/>
      <c r="REX6" s="634"/>
      <c r="REY6" s="634"/>
      <c r="REZ6" s="634"/>
      <c r="RFA6" s="634"/>
      <c r="RFB6" s="634"/>
      <c r="RFC6" s="634"/>
      <c r="RFD6" s="634"/>
      <c r="RFE6" s="634"/>
      <c r="RFF6" s="634"/>
      <c r="RFG6" s="634"/>
      <c r="RFH6" s="634"/>
      <c r="RFI6" s="634"/>
      <c r="RFJ6" s="634"/>
      <c r="RFK6" s="634"/>
      <c r="RFL6" s="634"/>
      <c r="RFM6" s="634"/>
      <c r="RFN6" s="634"/>
      <c r="RFO6" s="634"/>
      <c r="RFP6" s="634"/>
      <c r="RFQ6" s="634"/>
      <c r="RFR6" s="634"/>
      <c r="RFS6" s="634"/>
      <c r="RFT6" s="634"/>
      <c r="RFU6" s="634"/>
      <c r="RFV6" s="634"/>
      <c r="RFW6" s="634"/>
      <c r="RFX6" s="634"/>
      <c r="RFY6" s="634"/>
      <c r="RFZ6" s="634"/>
      <c r="RGA6" s="634"/>
      <c r="RGB6" s="634"/>
      <c r="RGC6" s="634"/>
      <c r="RGD6" s="634"/>
      <c r="RGE6" s="634"/>
      <c r="RGF6" s="634"/>
      <c r="RGG6" s="634"/>
      <c r="RGH6" s="634"/>
      <c r="RGI6" s="634"/>
      <c r="RGJ6" s="634"/>
      <c r="RGK6" s="634"/>
      <c r="RGL6" s="634"/>
      <c r="RGM6" s="634"/>
      <c r="RGN6" s="634"/>
      <c r="RGO6" s="634"/>
      <c r="RGP6" s="634"/>
      <c r="RGQ6" s="634"/>
      <c r="RGR6" s="634"/>
      <c r="RGS6" s="634"/>
      <c r="RGT6" s="634"/>
      <c r="RGU6" s="634"/>
      <c r="RGV6" s="634"/>
      <c r="RGW6" s="634"/>
      <c r="RGX6" s="634"/>
      <c r="RGY6" s="634"/>
      <c r="RGZ6" s="634"/>
      <c r="RHA6" s="634"/>
      <c r="RHB6" s="634"/>
      <c r="RHC6" s="634"/>
      <c r="RHD6" s="634"/>
      <c r="RHE6" s="634"/>
      <c r="RHF6" s="634"/>
      <c r="RHG6" s="634"/>
      <c r="RHH6" s="634"/>
      <c r="RHI6" s="634"/>
      <c r="RHJ6" s="634"/>
      <c r="RHK6" s="634"/>
      <c r="RHL6" s="634"/>
      <c r="RHM6" s="634"/>
      <c r="RHN6" s="634"/>
      <c r="RHO6" s="634"/>
      <c r="RHP6" s="634"/>
      <c r="RHQ6" s="634"/>
      <c r="RHR6" s="634"/>
      <c r="RHS6" s="634"/>
      <c r="RHT6" s="634"/>
      <c r="RHU6" s="634"/>
      <c r="RHV6" s="634"/>
      <c r="RHW6" s="634"/>
      <c r="RHX6" s="634"/>
      <c r="RHY6" s="634"/>
      <c r="RHZ6" s="634"/>
      <c r="RIA6" s="634"/>
      <c r="RIB6" s="634"/>
      <c r="RIC6" s="634"/>
      <c r="RID6" s="634"/>
      <c r="RIE6" s="634"/>
      <c r="RIF6" s="634"/>
      <c r="RIG6" s="634"/>
      <c r="RIH6" s="634"/>
      <c r="RII6" s="634"/>
      <c r="RIJ6" s="634"/>
      <c r="RIK6" s="634"/>
      <c r="RIL6" s="634"/>
      <c r="RIM6" s="634"/>
      <c r="RIN6" s="634"/>
      <c r="RIO6" s="634"/>
      <c r="RIP6" s="634"/>
      <c r="RIQ6" s="634"/>
      <c r="RIR6" s="634"/>
      <c r="RIS6" s="634"/>
      <c r="RIT6" s="634"/>
      <c r="RIU6" s="634"/>
      <c r="RIV6" s="634"/>
      <c r="RIW6" s="634"/>
      <c r="RIX6" s="634"/>
      <c r="RIY6" s="634"/>
      <c r="RIZ6" s="634"/>
      <c r="RJA6" s="634"/>
      <c r="RJB6" s="634"/>
      <c r="RJC6" s="634"/>
      <c r="RJD6" s="634"/>
      <c r="RJE6" s="634"/>
      <c r="RJF6" s="634"/>
      <c r="RJG6" s="634"/>
      <c r="RJH6" s="634"/>
      <c r="RJI6" s="634"/>
      <c r="RJJ6" s="634"/>
      <c r="RJK6" s="634"/>
      <c r="RJL6" s="634"/>
      <c r="RJM6" s="634"/>
      <c r="RJN6" s="634"/>
      <c r="RJO6" s="634"/>
      <c r="RJP6" s="634"/>
      <c r="RJQ6" s="634"/>
      <c r="RJR6" s="634"/>
      <c r="RJS6" s="634"/>
      <c r="RJT6" s="634"/>
      <c r="RJU6" s="634"/>
      <c r="RJV6" s="634"/>
      <c r="RJW6" s="634"/>
      <c r="RJX6" s="634"/>
      <c r="RJY6" s="634"/>
      <c r="RJZ6" s="634"/>
      <c r="RKA6" s="634"/>
      <c r="RKB6" s="634"/>
      <c r="RKC6" s="634"/>
      <c r="RKD6" s="634"/>
      <c r="RKE6" s="634"/>
      <c r="RKF6" s="634"/>
      <c r="RKG6" s="634"/>
      <c r="RKH6" s="634"/>
      <c r="RKI6" s="634"/>
      <c r="RKJ6" s="634"/>
      <c r="RKK6" s="634"/>
      <c r="RKL6" s="634"/>
      <c r="RKM6" s="634"/>
      <c r="RKN6" s="634"/>
      <c r="RKO6" s="634"/>
      <c r="RKP6" s="634"/>
      <c r="RKQ6" s="634"/>
      <c r="RKR6" s="634"/>
      <c r="RKS6" s="634"/>
      <c r="RKT6" s="634"/>
      <c r="RKU6" s="634"/>
      <c r="RKV6" s="634"/>
      <c r="RKW6" s="634"/>
      <c r="RKX6" s="634"/>
      <c r="RKY6" s="634"/>
      <c r="RKZ6" s="634"/>
      <c r="RLA6" s="634"/>
      <c r="RLB6" s="634"/>
      <c r="RLC6" s="634"/>
      <c r="RLD6" s="634"/>
      <c r="RLE6" s="634"/>
      <c r="RLF6" s="634"/>
      <c r="RLG6" s="634"/>
      <c r="RLH6" s="634"/>
      <c r="RLI6" s="634"/>
      <c r="RLJ6" s="634"/>
      <c r="RLK6" s="634"/>
      <c r="RLL6" s="634"/>
      <c r="RLM6" s="634"/>
      <c r="RLN6" s="634"/>
      <c r="RLO6" s="634"/>
      <c r="RLP6" s="634"/>
      <c r="RLQ6" s="634"/>
      <c r="RLR6" s="634"/>
      <c r="RLS6" s="634"/>
      <c r="RLT6" s="634"/>
      <c r="RLU6" s="634"/>
      <c r="RLV6" s="634"/>
      <c r="RLW6" s="634"/>
      <c r="RLX6" s="634"/>
      <c r="RLY6" s="634"/>
      <c r="RLZ6" s="634"/>
      <c r="RMA6" s="634"/>
      <c r="RMB6" s="634"/>
      <c r="RMC6" s="634"/>
      <c r="RMD6" s="634"/>
      <c r="RME6" s="634"/>
      <c r="RMF6" s="634"/>
      <c r="RMG6" s="634"/>
      <c r="RMH6" s="634"/>
      <c r="RMI6" s="634"/>
      <c r="RMJ6" s="634"/>
      <c r="RMK6" s="634"/>
      <c r="RML6" s="634"/>
      <c r="RMM6" s="634"/>
      <c r="RMN6" s="634"/>
      <c r="RMO6" s="634"/>
      <c r="RMP6" s="634"/>
      <c r="RMQ6" s="634"/>
      <c r="RMR6" s="634"/>
      <c r="RMS6" s="634"/>
      <c r="RMT6" s="634"/>
      <c r="RMU6" s="634"/>
      <c r="RMV6" s="634"/>
      <c r="RMW6" s="634"/>
      <c r="RMX6" s="634"/>
      <c r="RMY6" s="634"/>
      <c r="RMZ6" s="634"/>
      <c r="RNA6" s="634"/>
      <c r="RNB6" s="634"/>
      <c r="RNC6" s="634"/>
      <c r="RND6" s="634"/>
      <c r="RNE6" s="634"/>
      <c r="RNF6" s="634"/>
      <c r="RNG6" s="634"/>
      <c r="RNH6" s="634"/>
      <c r="RNI6" s="634"/>
      <c r="RNJ6" s="634"/>
      <c r="RNK6" s="634"/>
      <c r="RNL6" s="634"/>
      <c r="RNM6" s="634"/>
      <c r="RNN6" s="634"/>
      <c r="RNO6" s="634"/>
      <c r="RNP6" s="634"/>
      <c r="RNQ6" s="634"/>
      <c r="RNR6" s="634"/>
      <c r="RNS6" s="634"/>
      <c r="RNT6" s="634"/>
      <c r="RNU6" s="634"/>
      <c r="RNV6" s="634"/>
      <c r="RNW6" s="634"/>
      <c r="RNX6" s="634"/>
      <c r="RNY6" s="634"/>
      <c r="RNZ6" s="634"/>
      <c r="ROA6" s="634"/>
      <c r="ROB6" s="634"/>
      <c r="ROC6" s="634"/>
      <c r="ROD6" s="634"/>
      <c r="ROE6" s="634"/>
      <c r="ROF6" s="634"/>
      <c r="ROG6" s="634"/>
      <c r="ROH6" s="634"/>
      <c r="ROI6" s="634"/>
      <c r="ROJ6" s="634"/>
      <c r="ROK6" s="634"/>
      <c r="ROL6" s="634"/>
      <c r="ROM6" s="634"/>
      <c r="RON6" s="634"/>
      <c r="ROO6" s="634"/>
      <c r="ROP6" s="634"/>
      <c r="ROQ6" s="634"/>
      <c r="ROR6" s="634"/>
      <c r="ROS6" s="634"/>
      <c r="ROT6" s="634"/>
      <c r="ROU6" s="634"/>
      <c r="ROV6" s="634"/>
      <c r="ROW6" s="634"/>
      <c r="ROX6" s="634"/>
      <c r="ROY6" s="634"/>
      <c r="ROZ6" s="634"/>
      <c r="RPA6" s="634"/>
      <c r="RPB6" s="634"/>
      <c r="RPC6" s="634"/>
      <c r="RPD6" s="634"/>
      <c r="RPE6" s="634"/>
      <c r="RPF6" s="634"/>
      <c r="RPG6" s="634"/>
      <c r="RPH6" s="634"/>
      <c r="RPI6" s="634"/>
      <c r="RPJ6" s="634"/>
      <c r="RPK6" s="634"/>
      <c r="RPL6" s="634"/>
      <c r="RPM6" s="634"/>
      <c r="RPN6" s="634"/>
      <c r="RPO6" s="634"/>
      <c r="RPP6" s="634"/>
      <c r="RPQ6" s="634"/>
      <c r="RPR6" s="634"/>
      <c r="RPS6" s="634"/>
      <c r="RPT6" s="634"/>
      <c r="RPU6" s="634"/>
      <c r="RPV6" s="634"/>
      <c r="RPW6" s="634"/>
      <c r="RPX6" s="634"/>
      <c r="RPY6" s="634"/>
      <c r="RPZ6" s="634"/>
      <c r="RQA6" s="634"/>
      <c r="RQB6" s="634"/>
      <c r="RQC6" s="634"/>
      <c r="RQD6" s="634"/>
      <c r="RQE6" s="634"/>
      <c r="RQF6" s="634"/>
      <c r="RQG6" s="634"/>
      <c r="RQH6" s="634"/>
      <c r="RQI6" s="634"/>
      <c r="RQJ6" s="634"/>
      <c r="RQK6" s="634"/>
      <c r="RQL6" s="634"/>
      <c r="RQM6" s="634"/>
      <c r="RQN6" s="634"/>
      <c r="RQO6" s="634"/>
      <c r="RQP6" s="634"/>
      <c r="RQQ6" s="634"/>
      <c r="RQR6" s="634"/>
      <c r="RQS6" s="634"/>
      <c r="RQT6" s="634"/>
      <c r="RQU6" s="634"/>
      <c r="RQV6" s="634"/>
      <c r="RQW6" s="634"/>
      <c r="RQX6" s="634"/>
      <c r="RQY6" s="634"/>
      <c r="RQZ6" s="634"/>
      <c r="RRA6" s="634"/>
      <c r="RRB6" s="634"/>
      <c r="RRC6" s="634"/>
      <c r="RRD6" s="634"/>
      <c r="RRE6" s="634"/>
      <c r="RRF6" s="634"/>
      <c r="RRG6" s="634"/>
      <c r="RRH6" s="634"/>
      <c r="RRI6" s="634"/>
      <c r="RRJ6" s="634"/>
      <c r="RRK6" s="634"/>
      <c r="RRL6" s="634"/>
      <c r="RRM6" s="634"/>
      <c r="RRN6" s="634"/>
      <c r="RRO6" s="634"/>
      <c r="RRP6" s="634"/>
      <c r="RRQ6" s="634"/>
      <c r="RRR6" s="634"/>
      <c r="RRS6" s="634"/>
      <c r="RRT6" s="634"/>
      <c r="RRU6" s="634"/>
      <c r="RRV6" s="634"/>
      <c r="RRW6" s="634"/>
      <c r="RRX6" s="634"/>
      <c r="RRY6" s="634"/>
      <c r="RRZ6" s="634"/>
      <c r="RSA6" s="634"/>
      <c r="RSB6" s="634"/>
      <c r="RSC6" s="634"/>
      <c r="RSD6" s="634"/>
      <c r="RSE6" s="634"/>
      <c r="RSF6" s="634"/>
      <c r="RSG6" s="634"/>
      <c r="RSH6" s="634"/>
      <c r="RSI6" s="634"/>
      <c r="RSJ6" s="634"/>
      <c r="RSK6" s="634"/>
      <c r="RSL6" s="634"/>
      <c r="RSM6" s="634"/>
      <c r="RSN6" s="634"/>
      <c r="RSO6" s="634"/>
      <c r="RSP6" s="634"/>
      <c r="RSQ6" s="634"/>
      <c r="RSR6" s="634"/>
      <c r="RSS6" s="634"/>
      <c r="RST6" s="634"/>
      <c r="RSU6" s="634"/>
      <c r="RSV6" s="634"/>
      <c r="RSW6" s="634"/>
      <c r="RSX6" s="634"/>
      <c r="RSY6" s="634"/>
      <c r="RSZ6" s="634"/>
      <c r="RTA6" s="634"/>
      <c r="RTB6" s="634"/>
      <c r="RTC6" s="634"/>
      <c r="RTD6" s="634"/>
      <c r="RTE6" s="634"/>
      <c r="RTF6" s="634"/>
      <c r="RTG6" s="634"/>
      <c r="RTH6" s="634"/>
      <c r="RTI6" s="634"/>
      <c r="RTJ6" s="634"/>
      <c r="RTK6" s="634"/>
      <c r="RTL6" s="634"/>
      <c r="RTM6" s="634"/>
      <c r="RTN6" s="634"/>
      <c r="RTO6" s="634"/>
      <c r="RTP6" s="634"/>
      <c r="RTQ6" s="634"/>
      <c r="RTR6" s="634"/>
      <c r="RTS6" s="634"/>
      <c r="RTT6" s="634"/>
      <c r="RTU6" s="634"/>
      <c r="RTV6" s="634"/>
      <c r="RTW6" s="634"/>
      <c r="RTX6" s="634"/>
      <c r="RTY6" s="634"/>
      <c r="RTZ6" s="634"/>
      <c r="RUA6" s="634"/>
      <c r="RUB6" s="634"/>
      <c r="RUC6" s="634"/>
      <c r="RUD6" s="634"/>
      <c r="RUE6" s="634"/>
      <c r="RUF6" s="634"/>
      <c r="RUG6" s="634"/>
      <c r="RUH6" s="634"/>
      <c r="RUI6" s="634"/>
      <c r="RUJ6" s="634"/>
      <c r="RUK6" s="634"/>
      <c r="RUL6" s="634"/>
      <c r="RUM6" s="634"/>
      <c r="RUN6" s="634"/>
      <c r="RUO6" s="634"/>
      <c r="RUP6" s="634"/>
      <c r="RUQ6" s="634"/>
      <c r="RUR6" s="634"/>
      <c r="RUS6" s="634"/>
      <c r="RUT6" s="634"/>
      <c r="RUU6" s="634"/>
      <c r="RUV6" s="634"/>
      <c r="RUW6" s="634"/>
      <c r="RUX6" s="634"/>
      <c r="RUY6" s="634"/>
      <c r="RUZ6" s="634"/>
      <c r="RVA6" s="634"/>
      <c r="RVB6" s="634"/>
      <c r="RVC6" s="634"/>
      <c r="RVD6" s="634"/>
      <c r="RVE6" s="634"/>
      <c r="RVF6" s="634"/>
      <c r="RVG6" s="634"/>
      <c r="RVH6" s="634"/>
      <c r="RVI6" s="634"/>
      <c r="RVJ6" s="634"/>
      <c r="RVK6" s="634"/>
      <c r="RVL6" s="634"/>
      <c r="RVM6" s="634"/>
      <c r="RVN6" s="634"/>
      <c r="RVO6" s="634"/>
      <c r="RVP6" s="634"/>
      <c r="RVQ6" s="634"/>
      <c r="RVR6" s="634"/>
      <c r="RVS6" s="634"/>
      <c r="RVT6" s="634"/>
      <c r="RVU6" s="634"/>
      <c r="RVV6" s="634"/>
      <c r="RVW6" s="634"/>
      <c r="RVX6" s="634"/>
      <c r="RVY6" s="634"/>
      <c r="RVZ6" s="634"/>
      <c r="RWA6" s="634"/>
      <c r="RWB6" s="634"/>
      <c r="RWC6" s="634"/>
      <c r="RWD6" s="634"/>
      <c r="RWE6" s="634"/>
      <c r="RWF6" s="634"/>
      <c r="RWG6" s="634"/>
      <c r="RWH6" s="634"/>
      <c r="RWI6" s="634"/>
      <c r="RWJ6" s="634"/>
      <c r="RWK6" s="634"/>
      <c r="RWL6" s="634"/>
      <c r="RWM6" s="634"/>
      <c r="RWN6" s="634"/>
      <c r="RWO6" s="634"/>
      <c r="RWP6" s="634"/>
      <c r="RWQ6" s="634"/>
      <c r="RWR6" s="634"/>
      <c r="RWS6" s="634"/>
      <c r="RWT6" s="634"/>
      <c r="RWU6" s="634"/>
      <c r="RWV6" s="634"/>
      <c r="RWW6" s="634"/>
      <c r="RWX6" s="634"/>
      <c r="RWY6" s="634"/>
      <c r="RWZ6" s="634"/>
      <c r="RXA6" s="634"/>
      <c r="RXB6" s="634"/>
      <c r="RXC6" s="634"/>
      <c r="RXD6" s="634"/>
      <c r="RXE6" s="634"/>
      <c r="RXF6" s="634"/>
      <c r="RXG6" s="634"/>
      <c r="RXH6" s="634"/>
      <c r="RXI6" s="634"/>
      <c r="RXJ6" s="634"/>
      <c r="RXK6" s="634"/>
      <c r="RXL6" s="634"/>
      <c r="RXM6" s="634"/>
      <c r="RXN6" s="634"/>
      <c r="RXO6" s="634"/>
      <c r="RXP6" s="634"/>
      <c r="RXQ6" s="634"/>
      <c r="RXR6" s="634"/>
      <c r="RXS6" s="634"/>
      <c r="RXT6" s="634"/>
      <c r="RXU6" s="634"/>
      <c r="RXV6" s="634"/>
      <c r="RXW6" s="634"/>
      <c r="RXX6" s="634"/>
      <c r="RXY6" s="634"/>
      <c r="RXZ6" s="634"/>
      <c r="RYA6" s="634"/>
      <c r="RYB6" s="634"/>
      <c r="RYC6" s="634"/>
      <c r="RYD6" s="634"/>
      <c r="RYE6" s="634"/>
      <c r="RYF6" s="634"/>
      <c r="RYG6" s="634"/>
      <c r="RYH6" s="634"/>
      <c r="RYI6" s="634"/>
      <c r="RYJ6" s="634"/>
      <c r="RYK6" s="634"/>
      <c r="RYL6" s="634"/>
      <c r="RYM6" s="634"/>
      <c r="RYN6" s="634"/>
      <c r="RYO6" s="634"/>
      <c r="RYP6" s="634"/>
      <c r="RYQ6" s="634"/>
      <c r="RYR6" s="634"/>
      <c r="RYS6" s="634"/>
      <c r="RYT6" s="634"/>
      <c r="RYU6" s="634"/>
      <c r="RYV6" s="634"/>
      <c r="RYW6" s="634"/>
      <c r="RYX6" s="634"/>
      <c r="RYY6" s="634"/>
      <c r="RYZ6" s="634"/>
      <c r="RZA6" s="634"/>
      <c r="RZB6" s="634"/>
      <c r="RZC6" s="634"/>
      <c r="RZD6" s="634"/>
      <c r="RZE6" s="634"/>
      <c r="RZF6" s="634"/>
      <c r="RZG6" s="634"/>
      <c r="RZH6" s="634"/>
      <c r="RZI6" s="634"/>
      <c r="RZJ6" s="634"/>
      <c r="RZK6" s="634"/>
      <c r="RZL6" s="634"/>
      <c r="RZM6" s="634"/>
      <c r="RZN6" s="634"/>
      <c r="RZO6" s="634"/>
      <c r="RZP6" s="634"/>
      <c r="RZQ6" s="634"/>
      <c r="RZR6" s="634"/>
      <c r="RZS6" s="634"/>
      <c r="RZT6" s="634"/>
      <c r="RZU6" s="634"/>
      <c r="RZV6" s="634"/>
      <c r="RZW6" s="634"/>
      <c r="RZX6" s="634"/>
      <c r="RZY6" s="634"/>
      <c r="RZZ6" s="634"/>
      <c r="SAA6" s="634"/>
      <c r="SAB6" s="634"/>
      <c r="SAC6" s="634"/>
      <c r="SAD6" s="634"/>
      <c r="SAE6" s="634"/>
      <c r="SAF6" s="634"/>
      <c r="SAG6" s="634"/>
      <c r="SAH6" s="634"/>
      <c r="SAI6" s="634"/>
      <c r="SAJ6" s="634"/>
      <c r="SAK6" s="634"/>
      <c r="SAL6" s="634"/>
      <c r="SAM6" s="634"/>
      <c r="SAN6" s="634"/>
      <c r="SAO6" s="634"/>
      <c r="SAP6" s="634"/>
      <c r="SAQ6" s="634"/>
      <c r="SAR6" s="634"/>
      <c r="SAS6" s="634"/>
      <c r="SAT6" s="634"/>
      <c r="SAU6" s="634"/>
      <c r="SAV6" s="634"/>
      <c r="SAW6" s="634"/>
      <c r="SAX6" s="634"/>
      <c r="SAY6" s="634"/>
      <c r="SAZ6" s="634"/>
      <c r="SBA6" s="634"/>
      <c r="SBB6" s="634"/>
      <c r="SBC6" s="634"/>
      <c r="SBD6" s="634"/>
      <c r="SBE6" s="634"/>
      <c r="SBF6" s="634"/>
      <c r="SBG6" s="634"/>
      <c r="SBH6" s="634"/>
      <c r="SBI6" s="634"/>
      <c r="SBJ6" s="634"/>
      <c r="SBK6" s="634"/>
      <c r="SBL6" s="634"/>
      <c r="SBM6" s="634"/>
      <c r="SBN6" s="634"/>
      <c r="SBO6" s="634"/>
      <c r="SBP6" s="634"/>
      <c r="SBQ6" s="634"/>
      <c r="SBR6" s="634"/>
      <c r="SBS6" s="634"/>
      <c r="SBT6" s="634"/>
      <c r="SBU6" s="634"/>
      <c r="SBV6" s="634"/>
      <c r="SBW6" s="634"/>
      <c r="SBX6" s="634"/>
      <c r="SBY6" s="634"/>
      <c r="SBZ6" s="634"/>
      <c r="SCA6" s="634"/>
      <c r="SCB6" s="634"/>
      <c r="SCC6" s="634"/>
      <c r="SCD6" s="634"/>
      <c r="SCE6" s="634"/>
      <c r="SCF6" s="634"/>
      <c r="SCG6" s="634"/>
      <c r="SCH6" s="634"/>
      <c r="SCI6" s="634"/>
      <c r="SCJ6" s="634"/>
      <c r="SCK6" s="634"/>
      <c r="SCL6" s="634"/>
      <c r="SCM6" s="634"/>
      <c r="SCN6" s="634"/>
      <c r="SCO6" s="634"/>
      <c r="SCP6" s="634"/>
      <c r="SCQ6" s="634"/>
      <c r="SCR6" s="634"/>
      <c r="SCS6" s="634"/>
      <c r="SCT6" s="634"/>
      <c r="SCU6" s="634"/>
      <c r="SCV6" s="634"/>
      <c r="SCW6" s="634"/>
      <c r="SCX6" s="634"/>
      <c r="SCY6" s="634"/>
      <c r="SCZ6" s="634"/>
      <c r="SDA6" s="634"/>
      <c r="SDB6" s="634"/>
      <c r="SDC6" s="634"/>
      <c r="SDD6" s="634"/>
      <c r="SDE6" s="634"/>
      <c r="SDF6" s="634"/>
      <c r="SDG6" s="634"/>
      <c r="SDH6" s="634"/>
      <c r="SDI6" s="634"/>
      <c r="SDJ6" s="634"/>
      <c r="SDK6" s="634"/>
      <c r="SDL6" s="634"/>
      <c r="SDM6" s="634"/>
      <c r="SDN6" s="634"/>
      <c r="SDO6" s="634"/>
      <c r="SDP6" s="634"/>
      <c r="SDQ6" s="634"/>
      <c r="SDR6" s="634"/>
      <c r="SDS6" s="634"/>
      <c r="SDT6" s="634"/>
      <c r="SDU6" s="634"/>
      <c r="SDV6" s="634"/>
      <c r="SDW6" s="634"/>
      <c r="SDX6" s="634"/>
      <c r="SDY6" s="634"/>
      <c r="SDZ6" s="634"/>
      <c r="SEA6" s="634"/>
      <c r="SEB6" s="634"/>
      <c r="SEC6" s="634"/>
      <c r="SED6" s="634"/>
      <c r="SEE6" s="634"/>
      <c r="SEF6" s="634"/>
      <c r="SEG6" s="634"/>
      <c r="SEH6" s="634"/>
      <c r="SEI6" s="634"/>
      <c r="SEJ6" s="634"/>
      <c r="SEK6" s="634"/>
      <c r="SEL6" s="634"/>
      <c r="SEM6" s="634"/>
      <c r="SEN6" s="634"/>
      <c r="SEO6" s="634"/>
      <c r="SEP6" s="634"/>
      <c r="SEQ6" s="634"/>
      <c r="SER6" s="634"/>
      <c r="SES6" s="634"/>
      <c r="SET6" s="634"/>
      <c r="SEU6" s="634"/>
      <c r="SEV6" s="634"/>
      <c r="SEW6" s="634"/>
      <c r="SEX6" s="634"/>
      <c r="SEY6" s="634"/>
      <c r="SEZ6" s="634"/>
      <c r="SFA6" s="634"/>
      <c r="SFB6" s="634"/>
      <c r="SFC6" s="634"/>
      <c r="SFD6" s="634"/>
      <c r="SFE6" s="634"/>
      <c r="SFF6" s="634"/>
      <c r="SFG6" s="634"/>
      <c r="SFH6" s="634"/>
      <c r="SFI6" s="634"/>
      <c r="SFJ6" s="634"/>
      <c r="SFK6" s="634"/>
      <c r="SFL6" s="634"/>
      <c r="SFM6" s="634"/>
      <c r="SFN6" s="634"/>
      <c r="SFO6" s="634"/>
      <c r="SFP6" s="634"/>
      <c r="SFQ6" s="634"/>
      <c r="SFR6" s="634"/>
      <c r="SFS6" s="634"/>
      <c r="SFT6" s="634"/>
      <c r="SFU6" s="634"/>
      <c r="SFV6" s="634"/>
      <c r="SFW6" s="634"/>
      <c r="SFX6" s="634"/>
      <c r="SFY6" s="634"/>
      <c r="SFZ6" s="634"/>
      <c r="SGA6" s="634"/>
      <c r="SGB6" s="634"/>
      <c r="SGC6" s="634"/>
      <c r="SGD6" s="634"/>
      <c r="SGE6" s="634"/>
      <c r="SGF6" s="634"/>
      <c r="SGG6" s="634"/>
      <c r="SGH6" s="634"/>
      <c r="SGI6" s="634"/>
      <c r="SGJ6" s="634"/>
      <c r="SGK6" s="634"/>
      <c r="SGL6" s="634"/>
      <c r="SGM6" s="634"/>
      <c r="SGN6" s="634"/>
      <c r="SGO6" s="634"/>
      <c r="SGP6" s="634"/>
      <c r="SGQ6" s="634"/>
      <c r="SGR6" s="634"/>
      <c r="SGS6" s="634"/>
      <c r="SGT6" s="634"/>
      <c r="SGU6" s="634"/>
      <c r="SGV6" s="634"/>
      <c r="SGW6" s="634"/>
      <c r="SGX6" s="634"/>
      <c r="SGY6" s="634"/>
      <c r="SGZ6" s="634"/>
      <c r="SHA6" s="634"/>
      <c r="SHB6" s="634"/>
      <c r="SHC6" s="634"/>
      <c r="SHD6" s="634"/>
      <c r="SHE6" s="634"/>
      <c r="SHF6" s="634"/>
      <c r="SHG6" s="634"/>
      <c r="SHH6" s="634"/>
      <c r="SHI6" s="634"/>
      <c r="SHJ6" s="634"/>
      <c r="SHK6" s="634"/>
      <c r="SHL6" s="634"/>
      <c r="SHM6" s="634"/>
      <c r="SHN6" s="634"/>
      <c r="SHO6" s="634"/>
      <c r="SHP6" s="634"/>
      <c r="SHQ6" s="634"/>
      <c r="SHR6" s="634"/>
      <c r="SHS6" s="634"/>
      <c r="SHT6" s="634"/>
      <c r="SHU6" s="634"/>
      <c r="SHV6" s="634"/>
      <c r="SHW6" s="634"/>
      <c r="SHX6" s="634"/>
      <c r="SHY6" s="634"/>
      <c r="SHZ6" s="634"/>
      <c r="SIA6" s="634"/>
      <c r="SIB6" s="634"/>
      <c r="SIC6" s="634"/>
      <c r="SID6" s="634"/>
      <c r="SIE6" s="634"/>
      <c r="SIF6" s="634"/>
      <c r="SIG6" s="634"/>
      <c r="SIH6" s="634"/>
      <c r="SII6" s="634"/>
      <c r="SIJ6" s="634"/>
      <c r="SIK6" s="634"/>
      <c r="SIL6" s="634"/>
      <c r="SIM6" s="634"/>
      <c r="SIN6" s="634"/>
      <c r="SIO6" s="634"/>
      <c r="SIP6" s="634"/>
      <c r="SIQ6" s="634"/>
      <c r="SIR6" s="634"/>
      <c r="SIS6" s="634"/>
      <c r="SIT6" s="634"/>
      <c r="SIU6" s="634"/>
      <c r="SIV6" s="634"/>
      <c r="SIW6" s="634"/>
      <c r="SIX6" s="634"/>
      <c r="SIY6" s="634"/>
      <c r="SIZ6" s="634"/>
      <c r="SJA6" s="634"/>
      <c r="SJB6" s="634"/>
      <c r="SJC6" s="634"/>
      <c r="SJD6" s="634"/>
      <c r="SJE6" s="634"/>
      <c r="SJF6" s="634"/>
      <c r="SJG6" s="634"/>
      <c r="SJH6" s="634"/>
      <c r="SJI6" s="634"/>
      <c r="SJJ6" s="634"/>
      <c r="SJK6" s="634"/>
      <c r="SJL6" s="634"/>
      <c r="SJM6" s="634"/>
      <c r="SJN6" s="634"/>
      <c r="SJO6" s="634"/>
      <c r="SJP6" s="634"/>
      <c r="SJQ6" s="634"/>
      <c r="SJR6" s="634"/>
      <c r="SJS6" s="634"/>
      <c r="SJT6" s="634"/>
      <c r="SJU6" s="634"/>
      <c r="SJV6" s="634"/>
      <c r="SJW6" s="634"/>
      <c r="SJX6" s="634"/>
      <c r="SJY6" s="634"/>
      <c r="SJZ6" s="634"/>
      <c r="SKA6" s="634"/>
      <c r="SKB6" s="634"/>
      <c r="SKC6" s="634"/>
      <c r="SKD6" s="634"/>
      <c r="SKE6" s="634"/>
      <c r="SKF6" s="634"/>
      <c r="SKG6" s="634"/>
      <c r="SKH6" s="634"/>
      <c r="SKI6" s="634"/>
      <c r="SKJ6" s="634"/>
      <c r="SKK6" s="634"/>
      <c r="SKL6" s="634"/>
      <c r="SKM6" s="634"/>
      <c r="SKN6" s="634"/>
      <c r="SKO6" s="634"/>
      <c r="SKP6" s="634"/>
      <c r="SKQ6" s="634"/>
      <c r="SKR6" s="634"/>
      <c r="SKS6" s="634"/>
      <c r="SKT6" s="634"/>
      <c r="SKU6" s="634"/>
      <c r="SKV6" s="634"/>
      <c r="SKW6" s="634"/>
      <c r="SKX6" s="634"/>
      <c r="SKY6" s="634"/>
      <c r="SKZ6" s="634"/>
      <c r="SLA6" s="634"/>
      <c r="SLB6" s="634"/>
      <c r="SLC6" s="634"/>
      <c r="SLD6" s="634"/>
      <c r="SLE6" s="634"/>
      <c r="SLF6" s="634"/>
      <c r="SLG6" s="634"/>
      <c r="SLH6" s="634"/>
      <c r="SLI6" s="634"/>
      <c r="SLJ6" s="634"/>
      <c r="SLK6" s="634"/>
      <c r="SLL6" s="634"/>
      <c r="SLM6" s="634"/>
      <c r="SLN6" s="634"/>
      <c r="SLO6" s="634"/>
      <c r="SLP6" s="634"/>
      <c r="SLQ6" s="634"/>
      <c r="SLR6" s="634"/>
      <c r="SLS6" s="634"/>
      <c r="SLT6" s="634"/>
      <c r="SLU6" s="634"/>
      <c r="SLV6" s="634"/>
      <c r="SLW6" s="634"/>
      <c r="SLX6" s="634"/>
      <c r="SLY6" s="634"/>
      <c r="SLZ6" s="634"/>
      <c r="SMA6" s="634"/>
      <c r="SMB6" s="634"/>
      <c r="SMC6" s="634"/>
      <c r="SMD6" s="634"/>
      <c r="SME6" s="634"/>
      <c r="SMF6" s="634"/>
      <c r="SMG6" s="634"/>
      <c r="SMH6" s="634"/>
      <c r="SMI6" s="634"/>
      <c r="SMJ6" s="634"/>
      <c r="SMK6" s="634"/>
      <c r="SML6" s="634"/>
      <c r="SMM6" s="634"/>
      <c r="SMN6" s="634"/>
      <c r="SMO6" s="634"/>
      <c r="SMP6" s="634"/>
      <c r="SMQ6" s="634"/>
      <c r="SMR6" s="634"/>
      <c r="SMS6" s="634"/>
      <c r="SMT6" s="634"/>
      <c r="SMU6" s="634"/>
      <c r="SMV6" s="634"/>
      <c r="SMW6" s="634"/>
      <c r="SMX6" s="634"/>
      <c r="SMY6" s="634"/>
      <c r="SMZ6" s="634"/>
      <c r="SNA6" s="634"/>
      <c r="SNB6" s="634"/>
      <c r="SNC6" s="634"/>
      <c r="SND6" s="634"/>
      <c r="SNE6" s="634"/>
      <c r="SNF6" s="634"/>
      <c r="SNG6" s="634"/>
      <c r="SNH6" s="634"/>
      <c r="SNI6" s="634"/>
      <c r="SNJ6" s="634"/>
      <c r="SNK6" s="634"/>
      <c r="SNL6" s="634"/>
      <c r="SNM6" s="634"/>
      <c r="SNN6" s="634"/>
      <c r="SNO6" s="634"/>
      <c r="SNP6" s="634"/>
      <c r="SNQ6" s="634"/>
      <c r="SNR6" s="634"/>
      <c r="SNS6" s="634"/>
      <c r="SNT6" s="634"/>
      <c r="SNU6" s="634"/>
      <c r="SNV6" s="634"/>
      <c r="SNW6" s="634"/>
      <c r="SNX6" s="634"/>
      <c r="SNY6" s="634"/>
      <c r="SNZ6" s="634"/>
      <c r="SOA6" s="634"/>
      <c r="SOB6" s="634"/>
      <c r="SOC6" s="634"/>
      <c r="SOD6" s="634"/>
      <c r="SOE6" s="634"/>
      <c r="SOF6" s="634"/>
      <c r="SOG6" s="634"/>
      <c r="SOH6" s="634"/>
      <c r="SOI6" s="634"/>
      <c r="SOJ6" s="634"/>
      <c r="SOK6" s="634"/>
      <c r="SOL6" s="634"/>
      <c r="SOM6" s="634"/>
      <c r="SON6" s="634"/>
      <c r="SOO6" s="634"/>
      <c r="SOP6" s="634"/>
      <c r="SOQ6" s="634"/>
      <c r="SOR6" s="634"/>
      <c r="SOS6" s="634"/>
      <c r="SOT6" s="634"/>
      <c r="SOU6" s="634"/>
      <c r="SOV6" s="634"/>
      <c r="SOW6" s="634"/>
      <c r="SOX6" s="634"/>
      <c r="SOY6" s="634"/>
      <c r="SOZ6" s="634"/>
      <c r="SPA6" s="634"/>
      <c r="SPB6" s="634"/>
      <c r="SPC6" s="634"/>
      <c r="SPD6" s="634"/>
      <c r="SPE6" s="634"/>
      <c r="SPF6" s="634"/>
      <c r="SPG6" s="634"/>
      <c r="SPH6" s="634"/>
      <c r="SPI6" s="634"/>
      <c r="SPJ6" s="634"/>
      <c r="SPK6" s="634"/>
      <c r="SPL6" s="634"/>
      <c r="SPM6" s="634"/>
      <c r="SPN6" s="634"/>
      <c r="SPO6" s="634"/>
      <c r="SPP6" s="634"/>
      <c r="SPQ6" s="634"/>
      <c r="SPR6" s="634"/>
      <c r="SPS6" s="634"/>
      <c r="SPT6" s="634"/>
      <c r="SPU6" s="634"/>
      <c r="SPV6" s="634"/>
      <c r="SPW6" s="634"/>
      <c r="SPX6" s="634"/>
      <c r="SPY6" s="634"/>
      <c r="SPZ6" s="634"/>
      <c r="SQA6" s="634"/>
      <c r="SQB6" s="634"/>
      <c r="SQC6" s="634"/>
      <c r="SQD6" s="634"/>
      <c r="SQE6" s="634"/>
      <c r="SQF6" s="634"/>
      <c r="SQG6" s="634"/>
      <c r="SQH6" s="634"/>
      <c r="SQI6" s="634"/>
      <c r="SQJ6" s="634"/>
      <c r="SQK6" s="634"/>
      <c r="SQL6" s="634"/>
      <c r="SQM6" s="634"/>
      <c r="SQN6" s="634"/>
      <c r="SQO6" s="634"/>
      <c r="SQP6" s="634"/>
      <c r="SQQ6" s="634"/>
      <c r="SQR6" s="634"/>
      <c r="SQS6" s="634"/>
      <c r="SQT6" s="634"/>
      <c r="SQU6" s="634"/>
      <c r="SQV6" s="634"/>
      <c r="SQW6" s="634"/>
      <c r="SQX6" s="634"/>
      <c r="SQY6" s="634"/>
      <c r="SQZ6" s="634"/>
      <c r="SRA6" s="634"/>
      <c r="SRB6" s="634"/>
      <c r="SRC6" s="634"/>
      <c r="SRD6" s="634"/>
      <c r="SRE6" s="634"/>
      <c r="SRF6" s="634"/>
      <c r="SRG6" s="634"/>
      <c r="SRH6" s="634"/>
      <c r="SRI6" s="634"/>
      <c r="SRJ6" s="634"/>
      <c r="SRK6" s="634"/>
      <c r="SRL6" s="634"/>
      <c r="SRM6" s="634"/>
      <c r="SRN6" s="634"/>
      <c r="SRO6" s="634"/>
      <c r="SRP6" s="634"/>
      <c r="SRQ6" s="634"/>
      <c r="SRR6" s="634"/>
      <c r="SRS6" s="634"/>
      <c r="SRT6" s="634"/>
      <c r="SRU6" s="634"/>
      <c r="SRV6" s="634"/>
      <c r="SRW6" s="634"/>
      <c r="SRX6" s="634"/>
      <c r="SRY6" s="634"/>
      <c r="SRZ6" s="634"/>
      <c r="SSA6" s="634"/>
      <c r="SSB6" s="634"/>
      <c r="SSC6" s="634"/>
      <c r="SSD6" s="634"/>
      <c r="SSE6" s="634"/>
      <c r="SSF6" s="634"/>
      <c r="SSG6" s="634"/>
      <c r="SSH6" s="634"/>
      <c r="SSI6" s="634"/>
      <c r="SSJ6" s="634"/>
      <c r="SSK6" s="634"/>
      <c r="SSL6" s="634"/>
      <c r="SSM6" s="634"/>
      <c r="SSN6" s="634"/>
      <c r="SSO6" s="634"/>
      <c r="SSP6" s="634"/>
      <c r="SSQ6" s="634"/>
      <c r="SSR6" s="634"/>
      <c r="SSS6" s="634"/>
      <c r="SST6" s="634"/>
      <c r="SSU6" s="634"/>
      <c r="SSV6" s="634"/>
      <c r="SSW6" s="634"/>
      <c r="SSX6" s="634"/>
      <c r="SSY6" s="634"/>
      <c r="SSZ6" s="634"/>
      <c r="STA6" s="634"/>
      <c r="STB6" s="634"/>
      <c r="STC6" s="634"/>
      <c r="STD6" s="634"/>
      <c r="STE6" s="634"/>
      <c r="STF6" s="634"/>
      <c r="STG6" s="634"/>
      <c r="STH6" s="634"/>
      <c r="STI6" s="634"/>
      <c r="STJ6" s="634"/>
      <c r="STK6" s="634"/>
      <c r="STL6" s="634"/>
      <c r="STM6" s="634"/>
      <c r="STN6" s="634"/>
      <c r="STO6" s="634"/>
      <c r="STP6" s="634"/>
      <c r="STQ6" s="634"/>
      <c r="STR6" s="634"/>
      <c r="STS6" s="634"/>
      <c r="STT6" s="634"/>
      <c r="STU6" s="634"/>
      <c r="STV6" s="634"/>
      <c r="STW6" s="634"/>
      <c r="STX6" s="634"/>
      <c r="STY6" s="634"/>
      <c r="STZ6" s="634"/>
      <c r="SUA6" s="634"/>
      <c r="SUB6" s="634"/>
      <c r="SUC6" s="634"/>
      <c r="SUD6" s="634"/>
      <c r="SUE6" s="634"/>
      <c r="SUF6" s="634"/>
      <c r="SUG6" s="634"/>
      <c r="SUH6" s="634"/>
      <c r="SUI6" s="634"/>
      <c r="SUJ6" s="634"/>
      <c r="SUK6" s="634"/>
      <c r="SUL6" s="634"/>
      <c r="SUM6" s="634"/>
      <c r="SUN6" s="634"/>
      <c r="SUO6" s="634"/>
      <c r="SUP6" s="634"/>
      <c r="SUQ6" s="634"/>
      <c r="SUR6" s="634"/>
      <c r="SUS6" s="634"/>
      <c r="SUT6" s="634"/>
      <c r="SUU6" s="634"/>
      <c r="SUV6" s="634"/>
      <c r="SUW6" s="634"/>
      <c r="SUX6" s="634"/>
      <c r="SUY6" s="634"/>
      <c r="SUZ6" s="634"/>
      <c r="SVA6" s="634"/>
      <c r="SVB6" s="634"/>
      <c r="SVC6" s="634"/>
      <c r="SVD6" s="634"/>
      <c r="SVE6" s="634"/>
      <c r="SVF6" s="634"/>
      <c r="SVG6" s="634"/>
      <c r="SVH6" s="634"/>
      <c r="SVI6" s="634"/>
      <c r="SVJ6" s="634"/>
      <c r="SVK6" s="634"/>
      <c r="SVL6" s="634"/>
      <c r="SVM6" s="634"/>
      <c r="SVN6" s="634"/>
      <c r="SVO6" s="634"/>
      <c r="SVP6" s="634"/>
      <c r="SVQ6" s="634"/>
      <c r="SVR6" s="634"/>
      <c r="SVS6" s="634"/>
      <c r="SVT6" s="634"/>
      <c r="SVU6" s="634"/>
      <c r="SVV6" s="634"/>
      <c r="SVW6" s="634"/>
      <c r="SVX6" s="634"/>
      <c r="SVY6" s="634"/>
      <c r="SVZ6" s="634"/>
      <c r="SWA6" s="634"/>
      <c r="SWB6" s="634"/>
      <c r="SWC6" s="634"/>
      <c r="SWD6" s="634"/>
      <c r="SWE6" s="634"/>
      <c r="SWF6" s="634"/>
      <c r="SWG6" s="634"/>
      <c r="SWH6" s="634"/>
      <c r="SWI6" s="634"/>
      <c r="SWJ6" s="634"/>
      <c r="SWK6" s="634"/>
      <c r="SWL6" s="634"/>
      <c r="SWM6" s="634"/>
      <c r="SWN6" s="634"/>
      <c r="SWO6" s="634"/>
      <c r="SWP6" s="634"/>
      <c r="SWQ6" s="634"/>
      <c r="SWR6" s="634"/>
      <c r="SWS6" s="634"/>
      <c r="SWT6" s="634"/>
      <c r="SWU6" s="634"/>
      <c r="SWV6" s="634"/>
      <c r="SWW6" s="634"/>
      <c r="SWX6" s="634"/>
      <c r="SWY6" s="634"/>
      <c r="SWZ6" s="634"/>
      <c r="SXA6" s="634"/>
      <c r="SXB6" s="634"/>
      <c r="SXC6" s="634"/>
      <c r="SXD6" s="634"/>
      <c r="SXE6" s="634"/>
      <c r="SXF6" s="634"/>
      <c r="SXG6" s="634"/>
      <c r="SXH6" s="634"/>
      <c r="SXI6" s="634"/>
      <c r="SXJ6" s="634"/>
      <c r="SXK6" s="634"/>
      <c r="SXL6" s="634"/>
      <c r="SXM6" s="634"/>
      <c r="SXN6" s="634"/>
      <c r="SXO6" s="634"/>
      <c r="SXP6" s="634"/>
      <c r="SXQ6" s="634"/>
      <c r="SXR6" s="634"/>
      <c r="SXS6" s="634"/>
      <c r="SXT6" s="634"/>
      <c r="SXU6" s="634"/>
      <c r="SXV6" s="634"/>
      <c r="SXW6" s="634"/>
      <c r="SXX6" s="634"/>
      <c r="SXY6" s="634"/>
      <c r="SXZ6" s="634"/>
      <c r="SYA6" s="634"/>
      <c r="SYB6" s="634"/>
      <c r="SYC6" s="634"/>
      <c r="SYD6" s="634"/>
      <c r="SYE6" s="634"/>
      <c r="SYF6" s="634"/>
      <c r="SYG6" s="634"/>
      <c r="SYH6" s="634"/>
      <c r="SYI6" s="634"/>
      <c r="SYJ6" s="634"/>
      <c r="SYK6" s="634"/>
      <c r="SYL6" s="634"/>
      <c r="SYM6" s="634"/>
      <c r="SYN6" s="634"/>
      <c r="SYO6" s="634"/>
      <c r="SYP6" s="634"/>
      <c r="SYQ6" s="634"/>
      <c r="SYR6" s="634"/>
      <c r="SYS6" s="634"/>
      <c r="SYT6" s="634"/>
      <c r="SYU6" s="634"/>
      <c r="SYV6" s="634"/>
      <c r="SYW6" s="634"/>
      <c r="SYX6" s="634"/>
      <c r="SYY6" s="634"/>
      <c r="SYZ6" s="634"/>
      <c r="SZA6" s="634"/>
      <c r="SZB6" s="634"/>
      <c r="SZC6" s="634"/>
      <c r="SZD6" s="634"/>
      <c r="SZE6" s="634"/>
      <c r="SZF6" s="634"/>
      <c r="SZG6" s="634"/>
      <c r="SZH6" s="634"/>
      <c r="SZI6" s="634"/>
      <c r="SZJ6" s="634"/>
      <c r="SZK6" s="634"/>
      <c r="SZL6" s="634"/>
      <c r="SZM6" s="634"/>
      <c r="SZN6" s="634"/>
      <c r="SZO6" s="634"/>
      <c r="SZP6" s="634"/>
      <c r="SZQ6" s="634"/>
      <c r="SZR6" s="634"/>
      <c r="SZS6" s="634"/>
      <c r="SZT6" s="634"/>
      <c r="SZU6" s="634"/>
      <c r="SZV6" s="634"/>
      <c r="SZW6" s="634"/>
      <c r="SZX6" s="634"/>
      <c r="SZY6" s="634"/>
      <c r="SZZ6" s="634"/>
      <c r="TAA6" s="634"/>
      <c r="TAB6" s="634"/>
      <c r="TAC6" s="634"/>
      <c r="TAD6" s="634"/>
      <c r="TAE6" s="634"/>
      <c r="TAF6" s="634"/>
      <c r="TAG6" s="634"/>
      <c r="TAH6" s="634"/>
      <c r="TAI6" s="634"/>
      <c r="TAJ6" s="634"/>
      <c r="TAK6" s="634"/>
      <c r="TAL6" s="634"/>
      <c r="TAM6" s="634"/>
      <c r="TAN6" s="634"/>
      <c r="TAO6" s="634"/>
      <c r="TAP6" s="634"/>
      <c r="TAQ6" s="634"/>
      <c r="TAR6" s="634"/>
      <c r="TAS6" s="634"/>
      <c r="TAT6" s="634"/>
      <c r="TAU6" s="634"/>
      <c r="TAV6" s="634"/>
      <c r="TAW6" s="634"/>
      <c r="TAX6" s="634"/>
      <c r="TAY6" s="634"/>
      <c r="TAZ6" s="634"/>
      <c r="TBA6" s="634"/>
      <c r="TBB6" s="634"/>
      <c r="TBC6" s="634"/>
      <c r="TBD6" s="634"/>
      <c r="TBE6" s="634"/>
      <c r="TBF6" s="634"/>
      <c r="TBG6" s="634"/>
      <c r="TBH6" s="634"/>
      <c r="TBI6" s="634"/>
      <c r="TBJ6" s="634"/>
      <c r="TBK6" s="634"/>
      <c r="TBL6" s="634"/>
      <c r="TBM6" s="634"/>
      <c r="TBN6" s="634"/>
      <c r="TBO6" s="634"/>
      <c r="TBP6" s="634"/>
      <c r="TBQ6" s="634"/>
      <c r="TBR6" s="634"/>
      <c r="TBS6" s="634"/>
      <c r="TBT6" s="634"/>
      <c r="TBU6" s="634"/>
      <c r="TBV6" s="634"/>
      <c r="TBW6" s="634"/>
      <c r="TBX6" s="634"/>
      <c r="TBY6" s="634"/>
      <c r="TBZ6" s="634"/>
      <c r="TCA6" s="634"/>
      <c r="TCB6" s="634"/>
      <c r="TCC6" s="634"/>
      <c r="TCD6" s="634"/>
      <c r="TCE6" s="634"/>
      <c r="TCF6" s="634"/>
      <c r="TCG6" s="634"/>
      <c r="TCH6" s="634"/>
      <c r="TCI6" s="634"/>
      <c r="TCJ6" s="634"/>
      <c r="TCK6" s="634"/>
      <c r="TCL6" s="634"/>
      <c r="TCM6" s="634"/>
      <c r="TCN6" s="634"/>
      <c r="TCO6" s="634"/>
      <c r="TCP6" s="634"/>
      <c r="TCQ6" s="634"/>
      <c r="TCR6" s="634"/>
      <c r="TCS6" s="634"/>
      <c r="TCT6" s="634"/>
      <c r="TCU6" s="634"/>
      <c r="TCV6" s="634"/>
      <c r="TCW6" s="634"/>
      <c r="TCX6" s="634"/>
      <c r="TCY6" s="634"/>
      <c r="TCZ6" s="634"/>
      <c r="TDA6" s="634"/>
      <c r="TDB6" s="634"/>
      <c r="TDC6" s="634"/>
      <c r="TDD6" s="634"/>
      <c r="TDE6" s="634"/>
      <c r="TDF6" s="634"/>
      <c r="TDG6" s="634"/>
      <c r="TDH6" s="634"/>
      <c r="TDI6" s="634"/>
      <c r="TDJ6" s="634"/>
      <c r="TDK6" s="634"/>
      <c r="TDL6" s="634"/>
      <c r="TDM6" s="634"/>
      <c r="TDN6" s="634"/>
      <c r="TDO6" s="634"/>
      <c r="TDP6" s="634"/>
      <c r="TDQ6" s="634"/>
      <c r="TDR6" s="634"/>
      <c r="TDS6" s="634"/>
      <c r="TDT6" s="634"/>
      <c r="TDU6" s="634"/>
      <c r="TDV6" s="634"/>
      <c r="TDW6" s="634"/>
      <c r="TDX6" s="634"/>
      <c r="TDY6" s="634"/>
      <c r="TDZ6" s="634"/>
      <c r="TEA6" s="634"/>
      <c r="TEB6" s="634"/>
      <c r="TEC6" s="634"/>
      <c r="TED6" s="634"/>
      <c r="TEE6" s="634"/>
      <c r="TEF6" s="634"/>
      <c r="TEG6" s="634"/>
      <c r="TEH6" s="634"/>
      <c r="TEI6" s="634"/>
      <c r="TEJ6" s="634"/>
      <c r="TEK6" s="634"/>
      <c r="TEL6" s="634"/>
      <c r="TEM6" s="634"/>
      <c r="TEN6" s="634"/>
      <c r="TEO6" s="634"/>
      <c r="TEP6" s="634"/>
      <c r="TEQ6" s="634"/>
      <c r="TER6" s="634"/>
      <c r="TES6" s="634"/>
      <c r="TET6" s="634"/>
      <c r="TEU6" s="634"/>
      <c r="TEV6" s="634"/>
      <c r="TEW6" s="634"/>
      <c r="TEX6" s="634"/>
      <c r="TEY6" s="634"/>
      <c r="TEZ6" s="634"/>
      <c r="TFA6" s="634"/>
      <c r="TFB6" s="634"/>
      <c r="TFC6" s="634"/>
      <c r="TFD6" s="634"/>
      <c r="TFE6" s="634"/>
      <c r="TFF6" s="634"/>
      <c r="TFG6" s="634"/>
      <c r="TFH6" s="634"/>
      <c r="TFI6" s="634"/>
      <c r="TFJ6" s="634"/>
      <c r="TFK6" s="634"/>
      <c r="TFL6" s="634"/>
      <c r="TFM6" s="634"/>
      <c r="TFN6" s="634"/>
      <c r="TFO6" s="634"/>
      <c r="TFP6" s="634"/>
      <c r="TFQ6" s="634"/>
      <c r="TFR6" s="634"/>
      <c r="TFS6" s="634"/>
      <c r="TFT6" s="634"/>
      <c r="TFU6" s="634"/>
      <c r="TFV6" s="634"/>
      <c r="TFW6" s="634"/>
      <c r="TFX6" s="634"/>
      <c r="TFY6" s="634"/>
      <c r="TFZ6" s="634"/>
      <c r="TGA6" s="634"/>
      <c r="TGB6" s="634"/>
      <c r="TGC6" s="634"/>
      <c r="TGD6" s="634"/>
      <c r="TGE6" s="634"/>
      <c r="TGF6" s="634"/>
      <c r="TGG6" s="634"/>
      <c r="TGH6" s="634"/>
      <c r="TGI6" s="634"/>
      <c r="TGJ6" s="634"/>
      <c r="TGK6" s="634"/>
      <c r="TGL6" s="634"/>
      <c r="TGM6" s="634"/>
      <c r="TGN6" s="634"/>
      <c r="TGO6" s="634"/>
      <c r="TGP6" s="634"/>
      <c r="TGQ6" s="634"/>
      <c r="TGR6" s="634"/>
      <c r="TGS6" s="634"/>
      <c r="TGT6" s="634"/>
      <c r="TGU6" s="634"/>
      <c r="TGV6" s="634"/>
      <c r="TGW6" s="634"/>
      <c r="TGX6" s="634"/>
      <c r="TGY6" s="634"/>
      <c r="TGZ6" s="634"/>
      <c r="THA6" s="634"/>
      <c r="THB6" s="634"/>
      <c r="THC6" s="634"/>
      <c r="THD6" s="634"/>
      <c r="THE6" s="634"/>
      <c r="THF6" s="634"/>
      <c r="THG6" s="634"/>
      <c r="THH6" s="634"/>
      <c r="THI6" s="634"/>
      <c r="THJ6" s="634"/>
      <c r="THK6" s="634"/>
      <c r="THL6" s="634"/>
      <c r="THM6" s="634"/>
      <c r="THN6" s="634"/>
      <c r="THO6" s="634"/>
      <c r="THP6" s="634"/>
      <c r="THQ6" s="634"/>
      <c r="THR6" s="634"/>
      <c r="THS6" s="634"/>
      <c r="THT6" s="634"/>
      <c r="THU6" s="634"/>
      <c r="THV6" s="634"/>
      <c r="THW6" s="634"/>
      <c r="THX6" s="634"/>
      <c r="THY6" s="634"/>
      <c r="THZ6" s="634"/>
      <c r="TIA6" s="634"/>
      <c r="TIB6" s="634"/>
      <c r="TIC6" s="634"/>
      <c r="TID6" s="634"/>
      <c r="TIE6" s="634"/>
      <c r="TIF6" s="634"/>
      <c r="TIG6" s="634"/>
      <c r="TIH6" s="634"/>
      <c r="TII6" s="634"/>
      <c r="TIJ6" s="634"/>
      <c r="TIK6" s="634"/>
      <c r="TIL6" s="634"/>
      <c r="TIM6" s="634"/>
      <c r="TIN6" s="634"/>
      <c r="TIO6" s="634"/>
      <c r="TIP6" s="634"/>
      <c r="TIQ6" s="634"/>
      <c r="TIR6" s="634"/>
      <c r="TIS6" s="634"/>
      <c r="TIT6" s="634"/>
      <c r="TIU6" s="634"/>
      <c r="TIV6" s="634"/>
      <c r="TIW6" s="634"/>
      <c r="TIX6" s="634"/>
      <c r="TIY6" s="634"/>
      <c r="TIZ6" s="634"/>
      <c r="TJA6" s="634"/>
      <c r="TJB6" s="634"/>
      <c r="TJC6" s="634"/>
      <c r="TJD6" s="634"/>
      <c r="TJE6" s="634"/>
      <c r="TJF6" s="634"/>
      <c r="TJG6" s="634"/>
      <c r="TJH6" s="634"/>
      <c r="TJI6" s="634"/>
      <c r="TJJ6" s="634"/>
      <c r="TJK6" s="634"/>
      <c r="TJL6" s="634"/>
      <c r="TJM6" s="634"/>
      <c r="TJN6" s="634"/>
      <c r="TJO6" s="634"/>
      <c r="TJP6" s="634"/>
      <c r="TJQ6" s="634"/>
      <c r="TJR6" s="634"/>
      <c r="TJS6" s="634"/>
      <c r="TJT6" s="634"/>
      <c r="TJU6" s="634"/>
      <c r="TJV6" s="634"/>
      <c r="TJW6" s="634"/>
      <c r="TJX6" s="634"/>
      <c r="TJY6" s="634"/>
      <c r="TJZ6" s="634"/>
      <c r="TKA6" s="634"/>
      <c r="TKB6" s="634"/>
      <c r="TKC6" s="634"/>
      <c r="TKD6" s="634"/>
      <c r="TKE6" s="634"/>
      <c r="TKF6" s="634"/>
      <c r="TKG6" s="634"/>
      <c r="TKH6" s="634"/>
      <c r="TKI6" s="634"/>
      <c r="TKJ6" s="634"/>
      <c r="TKK6" s="634"/>
      <c r="TKL6" s="634"/>
      <c r="TKM6" s="634"/>
      <c r="TKN6" s="634"/>
      <c r="TKO6" s="634"/>
      <c r="TKP6" s="634"/>
      <c r="TKQ6" s="634"/>
      <c r="TKR6" s="634"/>
      <c r="TKS6" s="634"/>
      <c r="TKT6" s="634"/>
      <c r="TKU6" s="634"/>
      <c r="TKV6" s="634"/>
      <c r="TKW6" s="634"/>
      <c r="TKX6" s="634"/>
      <c r="TKY6" s="634"/>
      <c r="TKZ6" s="634"/>
      <c r="TLA6" s="634"/>
      <c r="TLB6" s="634"/>
      <c r="TLC6" s="634"/>
      <c r="TLD6" s="634"/>
      <c r="TLE6" s="634"/>
      <c r="TLF6" s="634"/>
      <c r="TLG6" s="634"/>
      <c r="TLH6" s="634"/>
      <c r="TLI6" s="634"/>
      <c r="TLJ6" s="634"/>
      <c r="TLK6" s="634"/>
      <c r="TLL6" s="634"/>
      <c r="TLM6" s="634"/>
      <c r="TLN6" s="634"/>
      <c r="TLO6" s="634"/>
      <c r="TLP6" s="634"/>
      <c r="TLQ6" s="634"/>
      <c r="TLR6" s="634"/>
      <c r="TLS6" s="634"/>
      <c r="TLT6" s="634"/>
      <c r="TLU6" s="634"/>
      <c r="TLV6" s="634"/>
      <c r="TLW6" s="634"/>
      <c r="TLX6" s="634"/>
      <c r="TLY6" s="634"/>
      <c r="TLZ6" s="634"/>
      <c r="TMA6" s="634"/>
      <c r="TMB6" s="634"/>
      <c r="TMC6" s="634"/>
      <c r="TMD6" s="634"/>
      <c r="TME6" s="634"/>
      <c r="TMF6" s="634"/>
      <c r="TMG6" s="634"/>
      <c r="TMH6" s="634"/>
      <c r="TMI6" s="634"/>
      <c r="TMJ6" s="634"/>
      <c r="TMK6" s="634"/>
      <c r="TML6" s="634"/>
      <c r="TMM6" s="634"/>
      <c r="TMN6" s="634"/>
      <c r="TMO6" s="634"/>
      <c r="TMP6" s="634"/>
      <c r="TMQ6" s="634"/>
      <c r="TMR6" s="634"/>
      <c r="TMS6" s="634"/>
      <c r="TMT6" s="634"/>
      <c r="TMU6" s="634"/>
      <c r="TMV6" s="634"/>
      <c r="TMW6" s="634"/>
      <c r="TMX6" s="634"/>
      <c r="TMY6" s="634"/>
      <c r="TMZ6" s="634"/>
      <c r="TNA6" s="634"/>
      <c r="TNB6" s="634"/>
      <c r="TNC6" s="634"/>
      <c r="TND6" s="634"/>
      <c r="TNE6" s="634"/>
      <c r="TNF6" s="634"/>
      <c r="TNG6" s="634"/>
      <c r="TNH6" s="634"/>
      <c r="TNI6" s="634"/>
      <c r="TNJ6" s="634"/>
      <c r="TNK6" s="634"/>
      <c r="TNL6" s="634"/>
      <c r="TNM6" s="634"/>
      <c r="TNN6" s="634"/>
      <c r="TNO6" s="634"/>
      <c r="TNP6" s="634"/>
      <c r="TNQ6" s="634"/>
      <c r="TNR6" s="634"/>
      <c r="TNS6" s="634"/>
      <c r="TNT6" s="634"/>
      <c r="TNU6" s="634"/>
      <c r="TNV6" s="634"/>
      <c r="TNW6" s="634"/>
      <c r="TNX6" s="634"/>
      <c r="TNY6" s="634"/>
      <c r="TNZ6" s="634"/>
      <c r="TOA6" s="634"/>
      <c r="TOB6" s="634"/>
      <c r="TOC6" s="634"/>
      <c r="TOD6" s="634"/>
      <c r="TOE6" s="634"/>
      <c r="TOF6" s="634"/>
      <c r="TOG6" s="634"/>
      <c r="TOH6" s="634"/>
      <c r="TOI6" s="634"/>
      <c r="TOJ6" s="634"/>
      <c r="TOK6" s="634"/>
      <c r="TOL6" s="634"/>
      <c r="TOM6" s="634"/>
      <c r="TON6" s="634"/>
      <c r="TOO6" s="634"/>
      <c r="TOP6" s="634"/>
      <c r="TOQ6" s="634"/>
      <c r="TOR6" s="634"/>
      <c r="TOS6" s="634"/>
      <c r="TOT6" s="634"/>
      <c r="TOU6" s="634"/>
      <c r="TOV6" s="634"/>
      <c r="TOW6" s="634"/>
      <c r="TOX6" s="634"/>
      <c r="TOY6" s="634"/>
      <c r="TOZ6" s="634"/>
      <c r="TPA6" s="634"/>
      <c r="TPB6" s="634"/>
      <c r="TPC6" s="634"/>
      <c r="TPD6" s="634"/>
      <c r="TPE6" s="634"/>
      <c r="TPF6" s="634"/>
      <c r="TPG6" s="634"/>
      <c r="TPH6" s="634"/>
      <c r="TPI6" s="634"/>
      <c r="TPJ6" s="634"/>
      <c r="TPK6" s="634"/>
      <c r="TPL6" s="634"/>
      <c r="TPM6" s="634"/>
      <c r="TPN6" s="634"/>
      <c r="TPO6" s="634"/>
      <c r="TPP6" s="634"/>
      <c r="TPQ6" s="634"/>
      <c r="TPR6" s="634"/>
      <c r="TPS6" s="634"/>
      <c r="TPT6" s="634"/>
      <c r="TPU6" s="634"/>
      <c r="TPV6" s="634"/>
      <c r="TPW6" s="634"/>
      <c r="TPX6" s="634"/>
      <c r="TPY6" s="634"/>
      <c r="TPZ6" s="634"/>
      <c r="TQA6" s="634"/>
      <c r="TQB6" s="634"/>
      <c r="TQC6" s="634"/>
      <c r="TQD6" s="634"/>
      <c r="TQE6" s="634"/>
      <c r="TQF6" s="634"/>
      <c r="TQG6" s="634"/>
      <c r="TQH6" s="634"/>
      <c r="TQI6" s="634"/>
      <c r="TQJ6" s="634"/>
      <c r="TQK6" s="634"/>
      <c r="TQL6" s="634"/>
      <c r="TQM6" s="634"/>
      <c r="TQN6" s="634"/>
      <c r="TQO6" s="634"/>
      <c r="TQP6" s="634"/>
      <c r="TQQ6" s="634"/>
      <c r="TQR6" s="634"/>
      <c r="TQS6" s="634"/>
      <c r="TQT6" s="634"/>
      <c r="TQU6" s="634"/>
      <c r="TQV6" s="634"/>
      <c r="TQW6" s="634"/>
      <c r="TQX6" s="634"/>
      <c r="TQY6" s="634"/>
      <c r="TQZ6" s="634"/>
      <c r="TRA6" s="634"/>
      <c r="TRB6" s="634"/>
      <c r="TRC6" s="634"/>
      <c r="TRD6" s="634"/>
      <c r="TRE6" s="634"/>
      <c r="TRF6" s="634"/>
      <c r="TRG6" s="634"/>
      <c r="TRH6" s="634"/>
      <c r="TRI6" s="634"/>
      <c r="TRJ6" s="634"/>
      <c r="TRK6" s="634"/>
      <c r="TRL6" s="634"/>
      <c r="TRM6" s="634"/>
      <c r="TRN6" s="634"/>
      <c r="TRO6" s="634"/>
      <c r="TRP6" s="634"/>
      <c r="TRQ6" s="634"/>
      <c r="TRR6" s="634"/>
      <c r="TRS6" s="634"/>
      <c r="TRT6" s="634"/>
      <c r="TRU6" s="634"/>
      <c r="TRV6" s="634"/>
      <c r="TRW6" s="634"/>
      <c r="TRX6" s="634"/>
      <c r="TRY6" s="634"/>
      <c r="TRZ6" s="634"/>
      <c r="TSA6" s="634"/>
      <c r="TSB6" s="634"/>
      <c r="TSC6" s="634"/>
      <c r="TSD6" s="634"/>
      <c r="TSE6" s="634"/>
      <c r="TSF6" s="634"/>
      <c r="TSG6" s="634"/>
      <c r="TSH6" s="634"/>
      <c r="TSI6" s="634"/>
      <c r="TSJ6" s="634"/>
      <c r="TSK6" s="634"/>
      <c r="TSL6" s="634"/>
      <c r="TSM6" s="634"/>
      <c r="TSN6" s="634"/>
      <c r="TSO6" s="634"/>
      <c r="TSP6" s="634"/>
      <c r="TSQ6" s="634"/>
      <c r="TSR6" s="634"/>
      <c r="TSS6" s="634"/>
      <c r="TST6" s="634"/>
      <c r="TSU6" s="634"/>
      <c r="TSV6" s="634"/>
      <c r="TSW6" s="634"/>
      <c r="TSX6" s="634"/>
      <c r="TSY6" s="634"/>
      <c r="TSZ6" s="634"/>
      <c r="TTA6" s="634"/>
      <c r="TTB6" s="634"/>
      <c r="TTC6" s="634"/>
      <c r="TTD6" s="634"/>
      <c r="TTE6" s="634"/>
      <c r="TTF6" s="634"/>
      <c r="TTG6" s="634"/>
      <c r="TTH6" s="634"/>
      <c r="TTI6" s="634"/>
      <c r="TTJ6" s="634"/>
      <c r="TTK6" s="634"/>
      <c r="TTL6" s="634"/>
      <c r="TTM6" s="634"/>
      <c r="TTN6" s="634"/>
      <c r="TTO6" s="634"/>
      <c r="TTP6" s="634"/>
      <c r="TTQ6" s="634"/>
      <c r="TTR6" s="634"/>
      <c r="TTS6" s="634"/>
      <c r="TTT6" s="634"/>
      <c r="TTU6" s="634"/>
      <c r="TTV6" s="634"/>
      <c r="TTW6" s="634"/>
      <c r="TTX6" s="634"/>
      <c r="TTY6" s="634"/>
      <c r="TTZ6" s="634"/>
      <c r="TUA6" s="634"/>
      <c r="TUB6" s="634"/>
      <c r="TUC6" s="634"/>
      <c r="TUD6" s="634"/>
      <c r="TUE6" s="634"/>
      <c r="TUF6" s="634"/>
      <c r="TUG6" s="634"/>
      <c r="TUH6" s="634"/>
      <c r="TUI6" s="634"/>
      <c r="TUJ6" s="634"/>
      <c r="TUK6" s="634"/>
      <c r="TUL6" s="634"/>
      <c r="TUM6" s="634"/>
      <c r="TUN6" s="634"/>
      <c r="TUO6" s="634"/>
      <c r="TUP6" s="634"/>
      <c r="TUQ6" s="634"/>
      <c r="TUR6" s="634"/>
      <c r="TUS6" s="634"/>
      <c r="TUT6" s="634"/>
      <c r="TUU6" s="634"/>
      <c r="TUV6" s="634"/>
      <c r="TUW6" s="634"/>
      <c r="TUX6" s="634"/>
      <c r="TUY6" s="634"/>
      <c r="TUZ6" s="634"/>
      <c r="TVA6" s="634"/>
      <c r="TVB6" s="634"/>
      <c r="TVC6" s="634"/>
      <c r="TVD6" s="634"/>
      <c r="TVE6" s="634"/>
      <c r="TVF6" s="634"/>
      <c r="TVG6" s="634"/>
      <c r="TVH6" s="634"/>
      <c r="TVI6" s="634"/>
      <c r="TVJ6" s="634"/>
      <c r="TVK6" s="634"/>
      <c r="TVL6" s="634"/>
      <c r="TVM6" s="634"/>
      <c r="TVN6" s="634"/>
      <c r="TVO6" s="634"/>
      <c r="TVP6" s="634"/>
      <c r="TVQ6" s="634"/>
      <c r="TVR6" s="634"/>
      <c r="TVS6" s="634"/>
      <c r="TVT6" s="634"/>
      <c r="TVU6" s="634"/>
      <c r="TVV6" s="634"/>
      <c r="TVW6" s="634"/>
      <c r="TVX6" s="634"/>
      <c r="TVY6" s="634"/>
      <c r="TVZ6" s="634"/>
      <c r="TWA6" s="634"/>
      <c r="TWB6" s="634"/>
      <c r="TWC6" s="634"/>
      <c r="TWD6" s="634"/>
      <c r="TWE6" s="634"/>
      <c r="TWF6" s="634"/>
      <c r="TWG6" s="634"/>
      <c r="TWH6" s="634"/>
      <c r="TWI6" s="634"/>
      <c r="TWJ6" s="634"/>
      <c r="TWK6" s="634"/>
      <c r="TWL6" s="634"/>
      <c r="TWM6" s="634"/>
      <c r="TWN6" s="634"/>
      <c r="TWO6" s="634"/>
      <c r="TWP6" s="634"/>
      <c r="TWQ6" s="634"/>
      <c r="TWR6" s="634"/>
      <c r="TWS6" s="634"/>
      <c r="TWT6" s="634"/>
      <c r="TWU6" s="634"/>
      <c r="TWV6" s="634"/>
      <c r="TWW6" s="634"/>
      <c r="TWX6" s="634"/>
      <c r="TWY6" s="634"/>
      <c r="TWZ6" s="634"/>
      <c r="TXA6" s="634"/>
      <c r="TXB6" s="634"/>
      <c r="TXC6" s="634"/>
      <c r="TXD6" s="634"/>
      <c r="TXE6" s="634"/>
      <c r="TXF6" s="634"/>
      <c r="TXG6" s="634"/>
      <c r="TXH6" s="634"/>
      <c r="TXI6" s="634"/>
      <c r="TXJ6" s="634"/>
      <c r="TXK6" s="634"/>
      <c r="TXL6" s="634"/>
      <c r="TXM6" s="634"/>
      <c r="TXN6" s="634"/>
      <c r="TXO6" s="634"/>
      <c r="TXP6" s="634"/>
      <c r="TXQ6" s="634"/>
      <c r="TXR6" s="634"/>
      <c r="TXS6" s="634"/>
      <c r="TXT6" s="634"/>
      <c r="TXU6" s="634"/>
      <c r="TXV6" s="634"/>
      <c r="TXW6" s="634"/>
      <c r="TXX6" s="634"/>
      <c r="TXY6" s="634"/>
      <c r="TXZ6" s="634"/>
      <c r="TYA6" s="634"/>
      <c r="TYB6" s="634"/>
      <c r="TYC6" s="634"/>
      <c r="TYD6" s="634"/>
      <c r="TYE6" s="634"/>
      <c r="TYF6" s="634"/>
      <c r="TYG6" s="634"/>
      <c r="TYH6" s="634"/>
      <c r="TYI6" s="634"/>
      <c r="TYJ6" s="634"/>
      <c r="TYK6" s="634"/>
      <c r="TYL6" s="634"/>
      <c r="TYM6" s="634"/>
      <c r="TYN6" s="634"/>
      <c r="TYO6" s="634"/>
      <c r="TYP6" s="634"/>
      <c r="TYQ6" s="634"/>
      <c r="TYR6" s="634"/>
      <c r="TYS6" s="634"/>
      <c r="TYT6" s="634"/>
      <c r="TYU6" s="634"/>
      <c r="TYV6" s="634"/>
      <c r="TYW6" s="634"/>
      <c r="TYX6" s="634"/>
      <c r="TYY6" s="634"/>
      <c r="TYZ6" s="634"/>
      <c r="TZA6" s="634"/>
      <c r="TZB6" s="634"/>
      <c r="TZC6" s="634"/>
      <c r="TZD6" s="634"/>
      <c r="TZE6" s="634"/>
      <c r="TZF6" s="634"/>
      <c r="TZG6" s="634"/>
      <c r="TZH6" s="634"/>
      <c r="TZI6" s="634"/>
      <c r="TZJ6" s="634"/>
      <c r="TZK6" s="634"/>
      <c r="TZL6" s="634"/>
      <c r="TZM6" s="634"/>
      <c r="TZN6" s="634"/>
      <c r="TZO6" s="634"/>
      <c r="TZP6" s="634"/>
      <c r="TZQ6" s="634"/>
      <c r="TZR6" s="634"/>
      <c r="TZS6" s="634"/>
      <c r="TZT6" s="634"/>
      <c r="TZU6" s="634"/>
      <c r="TZV6" s="634"/>
      <c r="TZW6" s="634"/>
      <c r="TZX6" s="634"/>
      <c r="TZY6" s="634"/>
      <c r="TZZ6" s="634"/>
      <c r="UAA6" s="634"/>
      <c r="UAB6" s="634"/>
      <c r="UAC6" s="634"/>
      <c r="UAD6" s="634"/>
      <c r="UAE6" s="634"/>
      <c r="UAF6" s="634"/>
      <c r="UAG6" s="634"/>
      <c r="UAH6" s="634"/>
      <c r="UAI6" s="634"/>
      <c r="UAJ6" s="634"/>
      <c r="UAK6" s="634"/>
      <c r="UAL6" s="634"/>
      <c r="UAM6" s="634"/>
      <c r="UAN6" s="634"/>
      <c r="UAO6" s="634"/>
      <c r="UAP6" s="634"/>
      <c r="UAQ6" s="634"/>
      <c r="UAR6" s="634"/>
      <c r="UAS6" s="634"/>
      <c r="UAT6" s="634"/>
      <c r="UAU6" s="634"/>
      <c r="UAV6" s="634"/>
      <c r="UAW6" s="634"/>
      <c r="UAX6" s="634"/>
      <c r="UAY6" s="634"/>
      <c r="UAZ6" s="634"/>
      <c r="UBA6" s="634"/>
      <c r="UBB6" s="634"/>
      <c r="UBC6" s="634"/>
      <c r="UBD6" s="634"/>
      <c r="UBE6" s="634"/>
      <c r="UBF6" s="634"/>
      <c r="UBG6" s="634"/>
      <c r="UBH6" s="634"/>
      <c r="UBI6" s="634"/>
      <c r="UBJ6" s="634"/>
      <c r="UBK6" s="634"/>
      <c r="UBL6" s="634"/>
      <c r="UBM6" s="634"/>
      <c r="UBN6" s="634"/>
      <c r="UBO6" s="634"/>
      <c r="UBP6" s="634"/>
      <c r="UBQ6" s="634"/>
      <c r="UBR6" s="634"/>
      <c r="UBS6" s="634"/>
      <c r="UBT6" s="634"/>
      <c r="UBU6" s="634"/>
      <c r="UBV6" s="634"/>
      <c r="UBW6" s="634"/>
      <c r="UBX6" s="634"/>
      <c r="UBY6" s="634"/>
      <c r="UBZ6" s="634"/>
      <c r="UCA6" s="634"/>
      <c r="UCB6" s="634"/>
      <c r="UCC6" s="634"/>
      <c r="UCD6" s="634"/>
      <c r="UCE6" s="634"/>
      <c r="UCF6" s="634"/>
      <c r="UCG6" s="634"/>
      <c r="UCH6" s="634"/>
      <c r="UCI6" s="634"/>
      <c r="UCJ6" s="634"/>
      <c r="UCK6" s="634"/>
      <c r="UCL6" s="634"/>
      <c r="UCM6" s="634"/>
      <c r="UCN6" s="634"/>
      <c r="UCO6" s="634"/>
      <c r="UCP6" s="634"/>
      <c r="UCQ6" s="634"/>
      <c r="UCR6" s="634"/>
      <c r="UCS6" s="634"/>
      <c r="UCT6" s="634"/>
      <c r="UCU6" s="634"/>
      <c r="UCV6" s="634"/>
      <c r="UCW6" s="634"/>
      <c r="UCX6" s="634"/>
      <c r="UCY6" s="634"/>
      <c r="UCZ6" s="634"/>
      <c r="UDA6" s="634"/>
      <c r="UDB6" s="634"/>
      <c r="UDC6" s="634"/>
      <c r="UDD6" s="634"/>
      <c r="UDE6" s="634"/>
      <c r="UDF6" s="634"/>
      <c r="UDG6" s="634"/>
      <c r="UDH6" s="634"/>
      <c r="UDI6" s="634"/>
      <c r="UDJ6" s="634"/>
      <c r="UDK6" s="634"/>
      <c r="UDL6" s="634"/>
      <c r="UDM6" s="634"/>
      <c r="UDN6" s="634"/>
      <c r="UDO6" s="634"/>
      <c r="UDP6" s="634"/>
      <c r="UDQ6" s="634"/>
      <c r="UDR6" s="634"/>
      <c r="UDS6" s="634"/>
      <c r="UDT6" s="634"/>
      <c r="UDU6" s="634"/>
      <c r="UDV6" s="634"/>
      <c r="UDW6" s="634"/>
      <c r="UDX6" s="634"/>
      <c r="UDY6" s="634"/>
      <c r="UDZ6" s="634"/>
      <c r="UEA6" s="634"/>
      <c r="UEB6" s="634"/>
      <c r="UEC6" s="634"/>
      <c r="UED6" s="634"/>
      <c r="UEE6" s="634"/>
      <c r="UEF6" s="634"/>
      <c r="UEG6" s="634"/>
      <c r="UEH6" s="634"/>
      <c r="UEI6" s="634"/>
      <c r="UEJ6" s="634"/>
      <c r="UEK6" s="634"/>
      <c r="UEL6" s="634"/>
      <c r="UEM6" s="634"/>
      <c r="UEN6" s="634"/>
      <c r="UEO6" s="634"/>
      <c r="UEP6" s="634"/>
      <c r="UEQ6" s="634"/>
      <c r="UER6" s="634"/>
      <c r="UES6" s="634"/>
      <c r="UET6" s="634"/>
      <c r="UEU6" s="634"/>
      <c r="UEV6" s="634"/>
      <c r="UEW6" s="634"/>
      <c r="UEX6" s="634"/>
      <c r="UEY6" s="634"/>
      <c r="UEZ6" s="634"/>
      <c r="UFA6" s="634"/>
      <c r="UFB6" s="634"/>
      <c r="UFC6" s="634"/>
      <c r="UFD6" s="634"/>
      <c r="UFE6" s="634"/>
      <c r="UFF6" s="634"/>
      <c r="UFG6" s="634"/>
      <c r="UFH6" s="634"/>
      <c r="UFI6" s="634"/>
      <c r="UFJ6" s="634"/>
      <c r="UFK6" s="634"/>
      <c r="UFL6" s="634"/>
      <c r="UFM6" s="634"/>
      <c r="UFN6" s="634"/>
      <c r="UFO6" s="634"/>
      <c r="UFP6" s="634"/>
      <c r="UFQ6" s="634"/>
      <c r="UFR6" s="634"/>
      <c r="UFS6" s="634"/>
      <c r="UFT6" s="634"/>
      <c r="UFU6" s="634"/>
      <c r="UFV6" s="634"/>
      <c r="UFW6" s="634"/>
      <c r="UFX6" s="634"/>
      <c r="UFY6" s="634"/>
      <c r="UFZ6" s="634"/>
      <c r="UGA6" s="634"/>
      <c r="UGB6" s="634"/>
      <c r="UGC6" s="634"/>
      <c r="UGD6" s="634"/>
      <c r="UGE6" s="634"/>
      <c r="UGF6" s="634"/>
      <c r="UGG6" s="634"/>
      <c r="UGH6" s="634"/>
      <c r="UGI6" s="634"/>
      <c r="UGJ6" s="634"/>
      <c r="UGK6" s="634"/>
      <c r="UGL6" s="634"/>
      <c r="UGM6" s="634"/>
      <c r="UGN6" s="634"/>
      <c r="UGO6" s="634"/>
      <c r="UGP6" s="634"/>
      <c r="UGQ6" s="634"/>
      <c r="UGR6" s="634"/>
      <c r="UGS6" s="634"/>
      <c r="UGT6" s="634"/>
      <c r="UGU6" s="634"/>
      <c r="UGV6" s="634"/>
      <c r="UGW6" s="634"/>
      <c r="UGX6" s="634"/>
      <c r="UGY6" s="634"/>
      <c r="UGZ6" s="634"/>
      <c r="UHA6" s="634"/>
      <c r="UHB6" s="634"/>
      <c r="UHC6" s="634"/>
      <c r="UHD6" s="634"/>
      <c r="UHE6" s="634"/>
      <c r="UHF6" s="634"/>
      <c r="UHG6" s="634"/>
      <c r="UHH6" s="634"/>
      <c r="UHI6" s="634"/>
      <c r="UHJ6" s="634"/>
      <c r="UHK6" s="634"/>
      <c r="UHL6" s="634"/>
      <c r="UHM6" s="634"/>
      <c r="UHN6" s="634"/>
      <c r="UHO6" s="634"/>
      <c r="UHP6" s="634"/>
      <c r="UHQ6" s="634"/>
      <c r="UHR6" s="634"/>
      <c r="UHS6" s="634"/>
      <c r="UHT6" s="634"/>
      <c r="UHU6" s="634"/>
      <c r="UHV6" s="634"/>
      <c r="UHW6" s="634"/>
      <c r="UHX6" s="634"/>
      <c r="UHY6" s="634"/>
      <c r="UHZ6" s="634"/>
      <c r="UIA6" s="634"/>
      <c r="UIB6" s="634"/>
      <c r="UIC6" s="634"/>
      <c r="UID6" s="634"/>
      <c r="UIE6" s="634"/>
      <c r="UIF6" s="634"/>
      <c r="UIG6" s="634"/>
      <c r="UIH6" s="634"/>
      <c r="UII6" s="634"/>
      <c r="UIJ6" s="634"/>
      <c r="UIK6" s="634"/>
      <c r="UIL6" s="634"/>
      <c r="UIM6" s="634"/>
      <c r="UIN6" s="634"/>
      <c r="UIO6" s="634"/>
      <c r="UIP6" s="634"/>
      <c r="UIQ6" s="634"/>
      <c r="UIR6" s="634"/>
      <c r="UIS6" s="634"/>
      <c r="UIT6" s="634"/>
      <c r="UIU6" s="634"/>
      <c r="UIV6" s="634"/>
      <c r="UIW6" s="634"/>
      <c r="UIX6" s="634"/>
      <c r="UIY6" s="634"/>
      <c r="UIZ6" s="634"/>
      <c r="UJA6" s="634"/>
      <c r="UJB6" s="634"/>
      <c r="UJC6" s="634"/>
      <c r="UJD6" s="634"/>
      <c r="UJE6" s="634"/>
      <c r="UJF6" s="634"/>
      <c r="UJG6" s="634"/>
      <c r="UJH6" s="634"/>
      <c r="UJI6" s="634"/>
      <c r="UJJ6" s="634"/>
      <c r="UJK6" s="634"/>
      <c r="UJL6" s="634"/>
      <c r="UJM6" s="634"/>
      <c r="UJN6" s="634"/>
      <c r="UJO6" s="634"/>
      <c r="UJP6" s="634"/>
      <c r="UJQ6" s="634"/>
      <c r="UJR6" s="634"/>
      <c r="UJS6" s="634"/>
      <c r="UJT6" s="634"/>
      <c r="UJU6" s="634"/>
      <c r="UJV6" s="634"/>
      <c r="UJW6" s="634"/>
      <c r="UJX6" s="634"/>
      <c r="UJY6" s="634"/>
      <c r="UJZ6" s="634"/>
      <c r="UKA6" s="634"/>
      <c r="UKB6" s="634"/>
      <c r="UKC6" s="634"/>
      <c r="UKD6" s="634"/>
      <c r="UKE6" s="634"/>
      <c r="UKF6" s="634"/>
      <c r="UKG6" s="634"/>
      <c r="UKH6" s="634"/>
      <c r="UKI6" s="634"/>
      <c r="UKJ6" s="634"/>
      <c r="UKK6" s="634"/>
      <c r="UKL6" s="634"/>
      <c r="UKM6" s="634"/>
      <c r="UKN6" s="634"/>
      <c r="UKO6" s="634"/>
      <c r="UKP6" s="634"/>
      <c r="UKQ6" s="634"/>
      <c r="UKR6" s="634"/>
      <c r="UKS6" s="634"/>
      <c r="UKT6" s="634"/>
      <c r="UKU6" s="634"/>
      <c r="UKV6" s="634"/>
      <c r="UKW6" s="634"/>
      <c r="UKX6" s="634"/>
      <c r="UKY6" s="634"/>
      <c r="UKZ6" s="634"/>
      <c r="ULA6" s="634"/>
      <c r="ULB6" s="634"/>
      <c r="ULC6" s="634"/>
      <c r="ULD6" s="634"/>
      <c r="ULE6" s="634"/>
      <c r="ULF6" s="634"/>
      <c r="ULG6" s="634"/>
      <c r="ULH6" s="634"/>
      <c r="ULI6" s="634"/>
      <c r="ULJ6" s="634"/>
      <c r="ULK6" s="634"/>
      <c r="ULL6" s="634"/>
      <c r="ULM6" s="634"/>
      <c r="ULN6" s="634"/>
      <c r="ULO6" s="634"/>
      <c r="ULP6" s="634"/>
      <c r="ULQ6" s="634"/>
      <c r="ULR6" s="634"/>
      <c r="ULS6" s="634"/>
      <c r="ULT6" s="634"/>
      <c r="ULU6" s="634"/>
      <c r="ULV6" s="634"/>
      <c r="ULW6" s="634"/>
      <c r="ULX6" s="634"/>
      <c r="ULY6" s="634"/>
      <c r="ULZ6" s="634"/>
      <c r="UMA6" s="634"/>
      <c r="UMB6" s="634"/>
      <c r="UMC6" s="634"/>
      <c r="UMD6" s="634"/>
      <c r="UME6" s="634"/>
      <c r="UMF6" s="634"/>
      <c r="UMG6" s="634"/>
      <c r="UMH6" s="634"/>
      <c r="UMI6" s="634"/>
      <c r="UMJ6" s="634"/>
      <c r="UMK6" s="634"/>
      <c r="UML6" s="634"/>
      <c r="UMM6" s="634"/>
      <c r="UMN6" s="634"/>
      <c r="UMO6" s="634"/>
      <c r="UMP6" s="634"/>
      <c r="UMQ6" s="634"/>
      <c r="UMR6" s="634"/>
      <c r="UMS6" s="634"/>
      <c r="UMT6" s="634"/>
      <c r="UMU6" s="634"/>
      <c r="UMV6" s="634"/>
      <c r="UMW6" s="634"/>
      <c r="UMX6" s="634"/>
      <c r="UMY6" s="634"/>
      <c r="UMZ6" s="634"/>
      <c r="UNA6" s="634"/>
      <c r="UNB6" s="634"/>
      <c r="UNC6" s="634"/>
      <c r="UND6" s="634"/>
      <c r="UNE6" s="634"/>
      <c r="UNF6" s="634"/>
      <c r="UNG6" s="634"/>
      <c r="UNH6" s="634"/>
      <c r="UNI6" s="634"/>
      <c r="UNJ6" s="634"/>
      <c r="UNK6" s="634"/>
      <c r="UNL6" s="634"/>
      <c r="UNM6" s="634"/>
      <c r="UNN6" s="634"/>
      <c r="UNO6" s="634"/>
      <c r="UNP6" s="634"/>
      <c r="UNQ6" s="634"/>
      <c r="UNR6" s="634"/>
      <c r="UNS6" s="634"/>
      <c r="UNT6" s="634"/>
      <c r="UNU6" s="634"/>
      <c r="UNV6" s="634"/>
      <c r="UNW6" s="634"/>
      <c r="UNX6" s="634"/>
      <c r="UNY6" s="634"/>
      <c r="UNZ6" s="634"/>
      <c r="UOA6" s="634"/>
      <c r="UOB6" s="634"/>
      <c r="UOC6" s="634"/>
      <c r="UOD6" s="634"/>
      <c r="UOE6" s="634"/>
      <c r="UOF6" s="634"/>
      <c r="UOG6" s="634"/>
      <c r="UOH6" s="634"/>
      <c r="UOI6" s="634"/>
      <c r="UOJ6" s="634"/>
      <c r="UOK6" s="634"/>
      <c r="UOL6" s="634"/>
      <c r="UOM6" s="634"/>
      <c r="UON6" s="634"/>
      <c r="UOO6" s="634"/>
      <c r="UOP6" s="634"/>
      <c r="UOQ6" s="634"/>
      <c r="UOR6" s="634"/>
      <c r="UOS6" s="634"/>
      <c r="UOT6" s="634"/>
      <c r="UOU6" s="634"/>
      <c r="UOV6" s="634"/>
      <c r="UOW6" s="634"/>
      <c r="UOX6" s="634"/>
      <c r="UOY6" s="634"/>
      <c r="UOZ6" s="634"/>
      <c r="UPA6" s="634"/>
      <c r="UPB6" s="634"/>
      <c r="UPC6" s="634"/>
      <c r="UPD6" s="634"/>
      <c r="UPE6" s="634"/>
      <c r="UPF6" s="634"/>
      <c r="UPG6" s="634"/>
      <c r="UPH6" s="634"/>
      <c r="UPI6" s="634"/>
      <c r="UPJ6" s="634"/>
      <c r="UPK6" s="634"/>
      <c r="UPL6" s="634"/>
      <c r="UPM6" s="634"/>
      <c r="UPN6" s="634"/>
      <c r="UPO6" s="634"/>
      <c r="UPP6" s="634"/>
      <c r="UPQ6" s="634"/>
      <c r="UPR6" s="634"/>
      <c r="UPS6" s="634"/>
      <c r="UPT6" s="634"/>
      <c r="UPU6" s="634"/>
      <c r="UPV6" s="634"/>
      <c r="UPW6" s="634"/>
      <c r="UPX6" s="634"/>
      <c r="UPY6" s="634"/>
      <c r="UPZ6" s="634"/>
      <c r="UQA6" s="634"/>
      <c r="UQB6" s="634"/>
      <c r="UQC6" s="634"/>
      <c r="UQD6" s="634"/>
      <c r="UQE6" s="634"/>
      <c r="UQF6" s="634"/>
      <c r="UQG6" s="634"/>
      <c r="UQH6" s="634"/>
      <c r="UQI6" s="634"/>
      <c r="UQJ6" s="634"/>
      <c r="UQK6" s="634"/>
      <c r="UQL6" s="634"/>
      <c r="UQM6" s="634"/>
      <c r="UQN6" s="634"/>
      <c r="UQO6" s="634"/>
      <c r="UQP6" s="634"/>
      <c r="UQQ6" s="634"/>
      <c r="UQR6" s="634"/>
      <c r="UQS6" s="634"/>
      <c r="UQT6" s="634"/>
      <c r="UQU6" s="634"/>
      <c r="UQV6" s="634"/>
      <c r="UQW6" s="634"/>
      <c r="UQX6" s="634"/>
      <c r="UQY6" s="634"/>
      <c r="UQZ6" s="634"/>
      <c r="URA6" s="634"/>
      <c r="URB6" s="634"/>
      <c r="URC6" s="634"/>
      <c r="URD6" s="634"/>
      <c r="URE6" s="634"/>
      <c r="URF6" s="634"/>
      <c r="URG6" s="634"/>
      <c r="URH6" s="634"/>
      <c r="URI6" s="634"/>
      <c r="URJ6" s="634"/>
      <c r="URK6" s="634"/>
      <c r="URL6" s="634"/>
      <c r="URM6" s="634"/>
      <c r="URN6" s="634"/>
      <c r="URO6" s="634"/>
      <c r="URP6" s="634"/>
      <c r="URQ6" s="634"/>
      <c r="URR6" s="634"/>
      <c r="URS6" s="634"/>
      <c r="URT6" s="634"/>
      <c r="URU6" s="634"/>
      <c r="URV6" s="634"/>
      <c r="URW6" s="634"/>
      <c r="URX6" s="634"/>
      <c r="URY6" s="634"/>
      <c r="URZ6" s="634"/>
      <c r="USA6" s="634"/>
      <c r="USB6" s="634"/>
      <c r="USC6" s="634"/>
      <c r="USD6" s="634"/>
      <c r="USE6" s="634"/>
      <c r="USF6" s="634"/>
      <c r="USG6" s="634"/>
      <c r="USH6" s="634"/>
      <c r="USI6" s="634"/>
      <c r="USJ6" s="634"/>
      <c r="USK6" s="634"/>
      <c r="USL6" s="634"/>
      <c r="USM6" s="634"/>
      <c r="USN6" s="634"/>
      <c r="USO6" s="634"/>
      <c r="USP6" s="634"/>
      <c r="USQ6" s="634"/>
      <c r="USR6" s="634"/>
      <c r="USS6" s="634"/>
      <c r="UST6" s="634"/>
      <c r="USU6" s="634"/>
      <c r="USV6" s="634"/>
      <c r="USW6" s="634"/>
      <c r="USX6" s="634"/>
      <c r="USY6" s="634"/>
      <c r="USZ6" s="634"/>
      <c r="UTA6" s="634"/>
      <c r="UTB6" s="634"/>
      <c r="UTC6" s="634"/>
      <c r="UTD6" s="634"/>
      <c r="UTE6" s="634"/>
      <c r="UTF6" s="634"/>
      <c r="UTG6" s="634"/>
      <c r="UTH6" s="634"/>
      <c r="UTI6" s="634"/>
      <c r="UTJ6" s="634"/>
      <c r="UTK6" s="634"/>
      <c r="UTL6" s="634"/>
      <c r="UTM6" s="634"/>
      <c r="UTN6" s="634"/>
      <c r="UTO6" s="634"/>
      <c r="UTP6" s="634"/>
      <c r="UTQ6" s="634"/>
      <c r="UTR6" s="634"/>
      <c r="UTS6" s="634"/>
      <c r="UTT6" s="634"/>
      <c r="UTU6" s="634"/>
      <c r="UTV6" s="634"/>
      <c r="UTW6" s="634"/>
      <c r="UTX6" s="634"/>
      <c r="UTY6" s="634"/>
      <c r="UTZ6" s="634"/>
      <c r="UUA6" s="634"/>
      <c r="UUB6" s="634"/>
      <c r="UUC6" s="634"/>
      <c r="UUD6" s="634"/>
      <c r="UUE6" s="634"/>
      <c r="UUF6" s="634"/>
      <c r="UUG6" s="634"/>
      <c r="UUH6" s="634"/>
      <c r="UUI6" s="634"/>
      <c r="UUJ6" s="634"/>
      <c r="UUK6" s="634"/>
      <c r="UUL6" s="634"/>
      <c r="UUM6" s="634"/>
      <c r="UUN6" s="634"/>
      <c r="UUO6" s="634"/>
      <c r="UUP6" s="634"/>
      <c r="UUQ6" s="634"/>
      <c r="UUR6" s="634"/>
      <c r="UUS6" s="634"/>
      <c r="UUT6" s="634"/>
      <c r="UUU6" s="634"/>
      <c r="UUV6" s="634"/>
      <c r="UUW6" s="634"/>
      <c r="UUX6" s="634"/>
      <c r="UUY6" s="634"/>
      <c r="UUZ6" s="634"/>
      <c r="UVA6" s="634"/>
      <c r="UVB6" s="634"/>
      <c r="UVC6" s="634"/>
      <c r="UVD6" s="634"/>
      <c r="UVE6" s="634"/>
      <c r="UVF6" s="634"/>
      <c r="UVG6" s="634"/>
      <c r="UVH6" s="634"/>
      <c r="UVI6" s="634"/>
      <c r="UVJ6" s="634"/>
      <c r="UVK6" s="634"/>
      <c r="UVL6" s="634"/>
      <c r="UVM6" s="634"/>
      <c r="UVN6" s="634"/>
      <c r="UVO6" s="634"/>
      <c r="UVP6" s="634"/>
      <c r="UVQ6" s="634"/>
      <c r="UVR6" s="634"/>
      <c r="UVS6" s="634"/>
      <c r="UVT6" s="634"/>
      <c r="UVU6" s="634"/>
      <c r="UVV6" s="634"/>
      <c r="UVW6" s="634"/>
      <c r="UVX6" s="634"/>
      <c r="UVY6" s="634"/>
      <c r="UVZ6" s="634"/>
      <c r="UWA6" s="634"/>
      <c r="UWB6" s="634"/>
      <c r="UWC6" s="634"/>
      <c r="UWD6" s="634"/>
      <c r="UWE6" s="634"/>
      <c r="UWF6" s="634"/>
      <c r="UWG6" s="634"/>
      <c r="UWH6" s="634"/>
      <c r="UWI6" s="634"/>
      <c r="UWJ6" s="634"/>
      <c r="UWK6" s="634"/>
      <c r="UWL6" s="634"/>
      <c r="UWM6" s="634"/>
      <c r="UWN6" s="634"/>
      <c r="UWO6" s="634"/>
      <c r="UWP6" s="634"/>
      <c r="UWQ6" s="634"/>
      <c r="UWR6" s="634"/>
      <c r="UWS6" s="634"/>
      <c r="UWT6" s="634"/>
      <c r="UWU6" s="634"/>
      <c r="UWV6" s="634"/>
      <c r="UWW6" s="634"/>
      <c r="UWX6" s="634"/>
      <c r="UWY6" s="634"/>
      <c r="UWZ6" s="634"/>
      <c r="UXA6" s="634"/>
      <c r="UXB6" s="634"/>
      <c r="UXC6" s="634"/>
      <c r="UXD6" s="634"/>
      <c r="UXE6" s="634"/>
      <c r="UXF6" s="634"/>
      <c r="UXG6" s="634"/>
      <c r="UXH6" s="634"/>
      <c r="UXI6" s="634"/>
      <c r="UXJ6" s="634"/>
      <c r="UXK6" s="634"/>
      <c r="UXL6" s="634"/>
      <c r="UXM6" s="634"/>
      <c r="UXN6" s="634"/>
      <c r="UXO6" s="634"/>
      <c r="UXP6" s="634"/>
      <c r="UXQ6" s="634"/>
      <c r="UXR6" s="634"/>
      <c r="UXS6" s="634"/>
      <c r="UXT6" s="634"/>
      <c r="UXU6" s="634"/>
      <c r="UXV6" s="634"/>
      <c r="UXW6" s="634"/>
      <c r="UXX6" s="634"/>
      <c r="UXY6" s="634"/>
      <c r="UXZ6" s="634"/>
      <c r="UYA6" s="634"/>
      <c r="UYB6" s="634"/>
      <c r="UYC6" s="634"/>
      <c r="UYD6" s="634"/>
      <c r="UYE6" s="634"/>
      <c r="UYF6" s="634"/>
      <c r="UYG6" s="634"/>
      <c r="UYH6" s="634"/>
      <c r="UYI6" s="634"/>
      <c r="UYJ6" s="634"/>
      <c r="UYK6" s="634"/>
      <c r="UYL6" s="634"/>
      <c r="UYM6" s="634"/>
      <c r="UYN6" s="634"/>
      <c r="UYO6" s="634"/>
      <c r="UYP6" s="634"/>
      <c r="UYQ6" s="634"/>
      <c r="UYR6" s="634"/>
      <c r="UYS6" s="634"/>
      <c r="UYT6" s="634"/>
      <c r="UYU6" s="634"/>
      <c r="UYV6" s="634"/>
      <c r="UYW6" s="634"/>
      <c r="UYX6" s="634"/>
      <c r="UYY6" s="634"/>
      <c r="UYZ6" s="634"/>
      <c r="UZA6" s="634"/>
      <c r="UZB6" s="634"/>
      <c r="UZC6" s="634"/>
      <c r="UZD6" s="634"/>
      <c r="UZE6" s="634"/>
      <c r="UZF6" s="634"/>
      <c r="UZG6" s="634"/>
      <c r="UZH6" s="634"/>
      <c r="UZI6" s="634"/>
      <c r="UZJ6" s="634"/>
      <c r="UZK6" s="634"/>
      <c r="UZL6" s="634"/>
      <c r="UZM6" s="634"/>
      <c r="UZN6" s="634"/>
      <c r="UZO6" s="634"/>
      <c r="UZP6" s="634"/>
      <c r="UZQ6" s="634"/>
      <c r="UZR6" s="634"/>
      <c r="UZS6" s="634"/>
      <c r="UZT6" s="634"/>
      <c r="UZU6" s="634"/>
      <c r="UZV6" s="634"/>
      <c r="UZW6" s="634"/>
      <c r="UZX6" s="634"/>
      <c r="UZY6" s="634"/>
      <c r="UZZ6" s="634"/>
      <c r="VAA6" s="634"/>
      <c r="VAB6" s="634"/>
      <c r="VAC6" s="634"/>
      <c r="VAD6" s="634"/>
      <c r="VAE6" s="634"/>
      <c r="VAF6" s="634"/>
      <c r="VAG6" s="634"/>
      <c r="VAH6" s="634"/>
      <c r="VAI6" s="634"/>
      <c r="VAJ6" s="634"/>
      <c r="VAK6" s="634"/>
      <c r="VAL6" s="634"/>
      <c r="VAM6" s="634"/>
      <c r="VAN6" s="634"/>
      <c r="VAO6" s="634"/>
      <c r="VAP6" s="634"/>
      <c r="VAQ6" s="634"/>
      <c r="VAR6" s="634"/>
      <c r="VAS6" s="634"/>
      <c r="VAT6" s="634"/>
      <c r="VAU6" s="634"/>
      <c r="VAV6" s="634"/>
      <c r="VAW6" s="634"/>
      <c r="VAX6" s="634"/>
      <c r="VAY6" s="634"/>
      <c r="VAZ6" s="634"/>
      <c r="VBA6" s="634"/>
      <c r="VBB6" s="634"/>
      <c r="VBC6" s="634"/>
      <c r="VBD6" s="634"/>
      <c r="VBE6" s="634"/>
      <c r="VBF6" s="634"/>
      <c r="VBG6" s="634"/>
      <c r="VBH6" s="634"/>
      <c r="VBI6" s="634"/>
      <c r="VBJ6" s="634"/>
      <c r="VBK6" s="634"/>
      <c r="VBL6" s="634"/>
      <c r="VBM6" s="634"/>
      <c r="VBN6" s="634"/>
      <c r="VBO6" s="634"/>
      <c r="VBP6" s="634"/>
      <c r="VBQ6" s="634"/>
      <c r="VBR6" s="634"/>
      <c r="VBS6" s="634"/>
      <c r="VBT6" s="634"/>
      <c r="VBU6" s="634"/>
      <c r="VBV6" s="634"/>
      <c r="VBW6" s="634"/>
      <c r="VBX6" s="634"/>
      <c r="VBY6" s="634"/>
      <c r="VBZ6" s="634"/>
      <c r="VCA6" s="634"/>
      <c r="VCB6" s="634"/>
      <c r="VCC6" s="634"/>
      <c r="VCD6" s="634"/>
      <c r="VCE6" s="634"/>
      <c r="VCF6" s="634"/>
      <c r="VCG6" s="634"/>
      <c r="VCH6" s="634"/>
      <c r="VCI6" s="634"/>
      <c r="VCJ6" s="634"/>
      <c r="VCK6" s="634"/>
      <c r="VCL6" s="634"/>
      <c r="VCM6" s="634"/>
      <c r="VCN6" s="634"/>
      <c r="VCO6" s="634"/>
      <c r="VCP6" s="634"/>
      <c r="VCQ6" s="634"/>
      <c r="VCR6" s="634"/>
      <c r="VCS6" s="634"/>
      <c r="VCT6" s="634"/>
      <c r="VCU6" s="634"/>
      <c r="VCV6" s="634"/>
      <c r="VCW6" s="634"/>
      <c r="VCX6" s="634"/>
      <c r="VCY6" s="634"/>
      <c r="VCZ6" s="634"/>
      <c r="VDA6" s="634"/>
      <c r="VDB6" s="634"/>
      <c r="VDC6" s="634"/>
      <c r="VDD6" s="634"/>
      <c r="VDE6" s="634"/>
      <c r="VDF6" s="634"/>
      <c r="VDG6" s="634"/>
      <c r="VDH6" s="634"/>
      <c r="VDI6" s="634"/>
      <c r="VDJ6" s="634"/>
      <c r="VDK6" s="634"/>
      <c r="VDL6" s="634"/>
      <c r="VDM6" s="634"/>
      <c r="VDN6" s="634"/>
      <c r="VDO6" s="634"/>
      <c r="VDP6" s="634"/>
      <c r="VDQ6" s="634"/>
      <c r="VDR6" s="634"/>
      <c r="VDS6" s="634"/>
      <c r="VDT6" s="634"/>
      <c r="VDU6" s="634"/>
      <c r="VDV6" s="634"/>
      <c r="VDW6" s="634"/>
      <c r="VDX6" s="634"/>
      <c r="VDY6" s="634"/>
      <c r="VDZ6" s="634"/>
      <c r="VEA6" s="634"/>
      <c r="VEB6" s="634"/>
      <c r="VEC6" s="634"/>
      <c r="VED6" s="634"/>
      <c r="VEE6" s="634"/>
      <c r="VEF6" s="634"/>
      <c r="VEG6" s="634"/>
      <c r="VEH6" s="634"/>
      <c r="VEI6" s="634"/>
      <c r="VEJ6" s="634"/>
      <c r="VEK6" s="634"/>
      <c r="VEL6" s="634"/>
      <c r="VEM6" s="634"/>
      <c r="VEN6" s="634"/>
      <c r="VEO6" s="634"/>
      <c r="VEP6" s="634"/>
      <c r="VEQ6" s="634"/>
      <c r="VER6" s="634"/>
      <c r="VES6" s="634"/>
      <c r="VET6" s="634"/>
      <c r="VEU6" s="634"/>
      <c r="VEV6" s="634"/>
      <c r="VEW6" s="634"/>
      <c r="VEX6" s="634"/>
      <c r="VEY6" s="634"/>
      <c r="VEZ6" s="634"/>
      <c r="VFA6" s="634"/>
      <c r="VFB6" s="634"/>
      <c r="VFC6" s="634"/>
      <c r="VFD6" s="634"/>
      <c r="VFE6" s="634"/>
      <c r="VFF6" s="634"/>
      <c r="VFG6" s="634"/>
      <c r="VFH6" s="634"/>
      <c r="VFI6" s="634"/>
      <c r="VFJ6" s="634"/>
      <c r="VFK6" s="634"/>
      <c r="VFL6" s="634"/>
      <c r="VFM6" s="634"/>
      <c r="VFN6" s="634"/>
      <c r="VFO6" s="634"/>
      <c r="VFP6" s="634"/>
      <c r="VFQ6" s="634"/>
      <c r="VFR6" s="634"/>
      <c r="VFS6" s="634"/>
      <c r="VFT6" s="634"/>
      <c r="VFU6" s="634"/>
      <c r="VFV6" s="634"/>
      <c r="VFW6" s="634"/>
      <c r="VFX6" s="634"/>
      <c r="VFY6" s="634"/>
      <c r="VFZ6" s="634"/>
      <c r="VGA6" s="634"/>
      <c r="VGB6" s="634"/>
      <c r="VGC6" s="634"/>
      <c r="VGD6" s="634"/>
      <c r="VGE6" s="634"/>
      <c r="VGF6" s="634"/>
      <c r="VGG6" s="634"/>
      <c r="VGH6" s="634"/>
      <c r="VGI6" s="634"/>
      <c r="VGJ6" s="634"/>
      <c r="VGK6" s="634"/>
      <c r="VGL6" s="634"/>
      <c r="VGM6" s="634"/>
      <c r="VGN6" s="634"/>
      <c r="VGO6" s="634"/>
      <c r="VGP6" s="634"/>
      <c r="VGQ6" s="634"/>
      <c r="VGR6" s="634"/>
      <c r="VGS6" s="634"/>
      <c r="VGT6" s="634"/>
      <c r="VGU6" s="634"/>
      <c r="VGV6" s="634"/>
      <c r="VGW6" s="634"/>
      <c r="VGX6" s="634"/>
      <c r="VGY6" s="634"/>
      <c r="VGZ6" s="634"/>
      <c r="VHA6" s="634"/>
      <c r="VHB6" s="634"/>
      <c r="VHC6" s="634"/>
      <c r="VHD6" s="634"/>
      <c r="VHE6" s="634"/>
      <c r="VHF6" s="634"/>
      <c r="VHG6" s="634"/>
      <c r="VHH6" s="634"/>
      <c r="VHI6" s="634"/>
      <c r="VHJ6" s="634"/>
      <c r="VHK6" s="634"/>
      <c r="VHL6" s="634"/>
      <c r="VHM6" s="634"/>
      <c r="VHN6" s="634"/>
      <c r="VHO6" s="634"/>
      <c r="VHP6" s="634"/>
      <c r="VHQ6" s="634"/>
      <c r="VHR6" s="634"/>
      <c r="VHS6" s="634"/>
      <c r="VHT6" s="634"/>
      <c r="VHU6" s="634"/>
      <c r="VHV6" s="634"/>
      <c r="VHW6" s="634"/>
      <c r="VHX6" s="634"/>
      <c r="VHY6" s="634"/>
      <c r="VHZ6" s="634"/>
      <c r="VIA6" s="634"/>
      <c r="VIB6" s="634"/>
      <c r="VIC6" s="634"/>
      <c r="VID6" s="634"/>
      <c r="VIE6" s="634"/>
      <c r="VIF6" s="634"/>
      <c r="VIG6" s="634"/>
      <c r="VIH6" s="634"/>
      <c r="VII6" s="634"/>
      <c r="VIJ6" s="634"/>
      <c r="VIK6" s="634"/>
      <c r="VIL6" s="634"/>
      <c r="VIM6" s="634"/>
      <c r="VIN6" s="634"/>
      <c r="VIO6" s="634"/>
      <c r="VIP6" s="634"/>
      <c r="VIQ6" s="634"/>
      <c r="VIR6" s="634"/>
      <c r="VIS6" s="634"/>
      <c r="VIT6" s="634"/>
      <c r="VIU6" s="634"/>
      <c r="VIV6" s="634"/>
      <c r="VIW6" s="634"/>
      <c r="VIX6" s="634"/>
      <c r="VIY6" s="634"/>
      <c r="VIZ6" s="634"/>
      <c r="VJA6" s="634"/>
      <c r="VJB6" s="634"/>
      <c r="VJC6" s="634"/>
      <c r="VJD6" s="634"/>
      <c r="VJE6" s="634"/>
      <c r="VJF6" s="634"/>
      <c r="VJG6" s="634"/>
      <c r="VJH6" s="634"/>
      <c r="VJI6" s="634"/>
      <c r="VJJ6" s="634"/>
      <c r="VJK6" s="634"/>
      <c r="VJL6" s="634"/>
      <c r="VJM6" s="634"/>
      <c r="VJN6" s="634"/>
      <c r="VJO6" s="634"/>
      <c r="VJP6" s="634"/>
      <c r="VJQ6" s="634"/>
      <c r="VJR6" s="634"/>
      <c r="VJS6" s="634"/>
      <c r="VJT6" s="634"/>
      <c r="VJU6" s="634"/>
      <c r="VJV6" s="634"/>
      <c r="VJW6" s="634"/>
      <c r="VJX6" s="634"/>
      <c r="VJY6" s="634"/>
      <c r="VJZ6" s="634"/>
      <c r="VKA6" s="634"/>
      <c r="VKB6" s="634"/>
      <c r="VKC6" s="634"/>
      <c r="VKD6" s="634"/>
      <c r="VKE6" s="634"/>
      <c r="VKF6" s="634"/>
      <c r="VKG6" s="634"/>
      <c r="VKH6" s="634"/>
      <c r="VKI6" s="634"/>
      <c r="VKJ6" s="634"/>
      <c r="VKK6" s="634"/>
      <c r="VKL6" s="634"/>
      <c r="VKM6" s="634"/>
      <c r="VKN6" s="634"/>
      <c r="VKO6" s="634"/>
      <c r="VKP6" s="634"/>
      <c r="VKQ6" s="634"/>
      <c r="VKR6" s="634"/>
      <c r="VKS6" s="634"/>
      <c r="VKT6" s="634"/>
      <c r="VKU6" s="634"/>
      <c r="VKV6" s="634"/>
      <c r="VKW6" s="634"/>
      <c r="VKX6" s="634"/>
      <c r="VKY6" s="634"/>
      <c r="VKZ6" s="634"/>
      <c r="VLA6" s="634"/>
      <c r="VLB6" s="634"/>
      <c r="VLC6" s="634"/>
      <c r="VLD6" s="634"/>
      <c r="VLE6" s="634"/>
      <c r="VLF6" s="634"/>
      <c r="VLG6" s="634"/>
      <c r="VLH6" s="634"/>
      <c r="VLI6" s="634"/>
      <c r="VLJ6" s="634"/>
      <c r="VLK6" s="634"/>
      <c r="VLL6" s="634"/>
      <c r="VLM6" s="634"/>
      <c r="VLN6" s="634"/>
      <c r="VLO6" s="634"/>
      <c r="VLP6" s="634"/>
      <c r="VLQ6" s="634"/>
      <c r="VLR6" s="634"/>
      <c r="VLS6" s="634"/>
      <c r="VLT6" s="634"/>
      <c r="VLU6" s="634"/>
      <c r="VLV6" s="634"/>
      <c r="VLW6" s="634"/>
      <c r="VLX6" s="634"/>
      <c r="VLY6" s="634"/>
      <c r="VLZ6" s="634"/>
      <c r="VMA6" s="634"/>
      <c r="VMB6" s="634"/>
      <c r="VMC6" s="634"/>
      <c r="VMD6" s="634"/>
      <c r="VME6" s="634"/>
      <c r="VMF6" s="634"/>
      <c r="VMG6" s="634"/>
      <c r="VMH6" s="634"/>
      <c r="VMI6" s="634"/>
      <c r="VMJ6" s="634"/>
      <c r="VMK6" s="634"/>
      <c r="VML6" s="634"/>
      <c r="VMM6" s="634"/>
      <c r="VMN6" s="634"/>
      <c r="VMO6" s="634"/>
      <c r="VMP6" s="634"/>
      <c r="VMQ6" s="634"/>
      <c r="VMR6" s="634"/>
      <c r="VMS6" s="634"/>
      <c r="VMT6" s="634"/>
      <c r="VMU6" s="634"/>
      <c r="VMV6" s="634"/>
      <c r="VMW6" s="634"/>
      <c r="VMX6" s="634"/>
      <c r="VMY6" s="634"/>
      <c r="VMZ6" s="634"/>
      <c r="VNA6" s="634"/>
      <c r="VNB6" s="634"/>
      <c r="VNC6" s="634"/>
      <c r="VND6" s="634"/>
      <c r="VNE6" s="634"/>
      <c r="VNF6" s="634"/>
      <c r="VNG6" s="634"/>
      <c r="VNH6" s="634"/>
      <c r="VNI6" s="634"/>
      <c r="VNJ6" s="634"/>
      <c r="VNK6" s="634"/>
      <c r="VNL6" s="634"/>
      <c r="VNM6" s="634"/>
      <c r="VNN6" s="634"/>
      <c r="VNO6" s="634"/>
      <c r="VNP6" s="634"/>
      <c r="VNQ6" s="634"/>
      <c r="VNR6" s="634"/>
      <c r="VNS6" s="634"/>
      <c r="VNT6" s="634"/>
      <c r="VNU6" s="634"/>
      <c r="VNV6" s="634"/>
      <c r="VNW6" s="634"/>
      <c r="VNX6" s="634"/>
      <c r="VNY6" s="634"/>
      <c r="VNZ6" s="634"/>
      <c r="VOA6" s="634"/>
      <c r="VOB6" s="634"/>
      <c r="VOC6" s="634"/>
      <c r="VOD6" s="634"/>
      <c r="VOE6" s="634"/>
      <c r="VOF6" s="634"/>
      <c r="VOG6" s="634"/>
      <c r="VOH6" s="634"/>
      <c r="VOI6" s="634"/>
      <c r="VOJ6" s="634"/>
      <c r="VOK6" s="634"/>
      <c r="VOL6" s="634"/>
      <c r="VOM6" s="634"/>
      <c r="VON6" s="634"/>
      <c r="VOO6" s="634"/>
      <c r="VOP6" s="634"/>
      <c r="VOQ6" s="634"/>
      <c r="VOR6" s="634"/>
      <c r="VOS6" s="634"/>
      <c r="VOT6" s="634"/>
      <c r="VOU6" s="634"/>
      <c r="VOV6" s="634"/>
      <c r="VOW6" s="634"/>
      <c r="VOX6" s="634"/>
      <c r="VOY6" s="634"/>
      <c r="VOZ6" s="634"/>
      <c r="VPA6" s="634"/>
      <c r="VPB6" s="634"/>
      <c r="VPC6" s="634"/>
      <c r="VPD6" s="634"/>
      <c r="VPE6" s="634"/>
      <c r="VPF6" s="634"/>
      <c r="VPG6" s="634"/>
      <c r="VPH6" s="634"/>
      <c r="VPI6" s="634"/>
      <c r="VPJ6" s="634"/>
      <c r="VPK6" s="634"/>
      <c r="VPL6" s="634"/>
      <c r="VPM6" s="634"/>
      <c r="VPN6" s="634"/>
      <c r="VPO6" s="634"/>
      <c r="VPP6" s="634"/>
      <c r="VPQ6" s="634"/>
      <c r="VPR6" s="634"/>
      <c r="VPS6" s="634"/>
      <c r="VPT6" s="634"/>
      <c r="VPU6" s="634"/>
      <c r="VPV6" s="634"/>
      <c r="VPW6" s="634"/>
      <c r="VPX6" s="634"/>
      <c r="VPY6" s="634"/>
      <c r="VPZ6" s="634"/>
      <c r="VQA6" s="634"/>
      <c r="VQB6" s="634"/>
      <c r="VQC6" s="634"/>
      <c r="VQD6" s="634"/>
      <c r="VQE6" s="634"/>
      <c r="VQF6" s="634"/>
      <c r="VQG6" s="634"/>
      <c r="VQH6" s="634"/>
      <c r="VQI6" s="634"/>
      <c r="VQJ6" s="634"/>
      <c r="VQK6" s="634"/>
      <c r="VQL6" s="634"/>
      <c r="VQM6" s="634"/>
      <c r="VQN6" s="634"/>
      <c r="VQO6" s="634"/>
      <c r="VQP6" s="634"/>
      <c r="VQQ6" s="634"/>
      <c r="VQR6" s="634"/>
      <c r="VQS6" s="634"/>
      <c r="VQT6" s="634"/>
      <c r="VQU6" s="634"/>
      <c r="VQV6" s="634"/>
      <c r="VQW6" s="634"/>
      <c r="VQX6" s="634"/>
      <c r="VQY6" s="634"/>
      <c r="VQZ6" s="634"/>
      <c r="VRA6" s="634"/>
      <c r="VRB6" s="634"/>
      <c r="VRC6" s="634"/>
      <c r="VRD6" s="634"/>
      <c r="VRE6" s="634"/>
      <c r="VRF6" s="634"/>
      <c r="VRG6" s="634"/>
      <c r="VRH6" s="634"/>
      <c r="VRI6" s="634"/>
      <c r="VRJ6" s="634"/>
      <c r="VRK6" s="634"/>
      <c r="VRL6" s="634"/>
      <c r="VRM6" s="634"/>
      <c r="VRN6" s="634"/>
      <c r="VRO6" s="634"/>
      <c r="VRP6" s="634"/>
      <c r="VRQ6" s="634"/>
      <c r="VRR6" s="634"/>
      <c r="VRS6" s="634"/>
      <c r="VRT6" s="634"/>
      <c r="VRU6" s="634"/>
      <c r="VRV6" s="634"/>
      <c r="VRW6" s="634"/>
      <c r="VRX6" s="634"/>
      <c r="VRY6" s="634"/>
      <c r="VRZ6" s="634"/>
      <c r="VSA6" s="634"/>
      <c r="VSB6" s="634"/>
      <c r="VSC6" s="634"/>
      <c r="VSD6" s="634"/>
      <c r="VSE6" s="634"/>
      <c r="VSF6" s="634"/>
      <c r="VSG6" s="634"/>
      <c r="VSH6" s="634"/>
      <c r="VSI6" s="634"/>
      <c r="VSJ6" s="634"/>
      <c r="VSK6" s="634"/>
      <c r="VSL6" s="634"/>
      <c r="VSM6" s="634"/>
      <c r="VSN6" s="634"/>
      <c r="VSO6" s="634"/>
      <c r="VSP6" s="634"/>
      <c r="VSQ6" s="634"/>
      <c r="VSR6" s="634"/>
      <c r="VSS6" s="634"/>
      <c r="VST6" s="634"/>
      <c r="VSU6" s="634"/>
      <c r="VSV6" s="634"/>
      <c r="VSW6" s="634"/>
      <c r="VSX6" s="634"/>
      <c r="VSY6" s="634"/>
      <c r="VSZ6" s="634"/>
      <c r="VTA6" s="634"/>
      <c r="VTB6" s="634"/>
      <c r="VTC6" s="634"/>
      <c r="VTD6" s="634"/>
      <c r="VTE6" s="634"/>
      <c r="VTF6" s="634"/>
      <c r="VTG6" s="634"/>
      <c r="VTH6" s="634"/>
      <c r="VTI6" s="634"/>
      <c r="VTJ6" s="634"/>
      <c r="VTK6" s="634"/>
      <c r="VTL6" s="634"/>
      <c r="VTM6" s="634"/>
      <c r="VTN6" s="634"/>
      <c r="VTO6" s="634"/>
      <c r="VTP6" s="634"/>
      <c r="VTQ6" s="634"/>
      <c r="VTR6" s="634"/>
      <c r="VTS6" s="634"/>
      <c r="VTT6" s="634"/>
      <c r="VTU6" s="634"/>
      <c r="VTV6" s="634"/>
      <c r="VTW6" s="634"/>
      <c r="VTX6" s="634"/>
      <c r="VTY6" s="634"/>
      <c r="VTZ6" s="634"/>
      <c r="VUA6" s="634"/>
      <c r="VUB6" s="634"/>
      <c r="VUC6" s="634"/>
      <c r="VUD6" s="634"/>
      <c r="VUE6" s="634"/>
      <c r="VUF6" s="634"/>
      <c r="VUG6" s="634"/>
      <c r="VUH6" s="634"/>
      <c r="VUI6" s="634"/>
      <c r="VUJ6" s="634"/>
      <c r="VUK6" s="634"/>
      <c r="VUL6" s="634"/>
      <c r="VUM6" s="634"/>
      <c r="VUN6" s="634"/>
      <c r="VUO6" s="634"/>
      <c r="VUP6" s="634"/>
      <c r="VUQ6" s="634"/>
      <c r="VUR6" s="634"/>
      <c r="VUS6" s="634"/>
      <c r="VUT6" s="634"/>
      <c r="VUU6" s="634"/>
      <c r="VUV6" s="634"/>
      <c r="VUW6" s="634"/>
      <c r="VUX6" s="634"/>
      <c r="VUY6" s="634"/>
      <c r="VUZ6" s="634"/>
      <c r="VVA6" s="634"/>
      <c r="VVB6" s="634"/>
      <c r="VVC6" s="634"/>
      <c r="VVD6" s="634"/>
      <c r="VVE6" s="634"/>
      <c r="VVF6" s="634"/>
      <c r="VVG6" s="634"/>
      <c r="VVH6" s="634"/>
      <c r="VVI6" s="634"/>
      <c r="VVJ6" s="634"/>
      <c r="VVK6" s="634"/>
      <c r="VVL6" s="634"/>
      <c r="VVM6" s="634"/>
      <c r="VVN6" s="634"/>
      <c r="VVO6" s="634"/>
      <c r="VVP6" s="634"/>
      <c r="VVQ6" s="634"/>
      <c r="VVR6" s="634"/>
      <c r="VVS6" s="634"/>
      <c r="VVT6" s="634"/>
      <c r="VVU6" s="634"/>
      <c r="VVV6" s="634"/>
      <c r="VVW6" s="634"/>
      <c r="VVX6" s="634"/>
      <c r="VVY6" s="634"/>
      <c r="VVZ6" s="634"/>
      <c r="VWA6" s="634"/>
      <c r="VWB6" s="634"/>
      <c r="VWC6" s="634"/>
      <c r="VWD6" s="634"/>
      <c r="VWE6" s="634"/>
      <c r="VWF6" s="634"/>
      <c r="VWG6" s="634"/>
      <c r="VWH6" s="634"/>
      <c r="VWI6" s="634"/>
      <c r="VWJ6" s="634"/>
      <c r="VWK6" s="634"/>
      <c r="VWL6" s="634"/>
      <c r="VWM6" s="634"/>
      <c r="VWN6" s="634"/>
      <c r="VWO6" s="634"/>
      <c r="VWP6" s="634"/>
      <c r="VWQ6" s="634"/>
      <c r="VWR6" s="634"/>
      <c r="VWS6" s="634"/>
      <c r="VWT6" s="634"/>
      <c r="VWU6" s="634"/>
      <c r="VWV6" s="634"/>
      <c r="VWW6" s="634"/>
      <c r="VWX6" s="634"/>
      <c r="VWY6" s="634"/>
      <c r="VWZ6" s="634"/>
      <c r="VXA6" s="634"/>
      <c r="VXB6" s="634"/>
      <c r="VXC6" s="634"/>
      <c r="VXD6" s="634"/>
      <c r="VXE6" s="634"/>
      <c r="VXF6" s="634"/>
      <c r="VXG6" s="634"/>
      <c r="VXH6" s="634"/>
      <c r="VXI6" s="634"/>
      <c r="VXJ6" s="634"/>
      <c r="VXK6" s="634"/>
      <c r="VXL6" s="634"/>
      <c r="VXM6" s="634"/>
      <c r="VXN6" s="634"/>
      <c r="VXO6" s="634"/>
      <c r="VXP6" s="634"/>
      <c r="VXQ6" s="634"/>
      <c r="VXR6" s="634"/>
      <c r="VXS6" s="634"/>
      <c r="VXT6" s="634"/>
      <c r="VXU6" s="634"/>
      <c r="VXV6" s="634"/>
      <c r="VXW6" s="634"/>
      <c r="VXX6" s="634"/>
      <c r="VXY6" s="634"/>
      <c r="VXZ6" s="634"/>
      <c r="VYA6" s="634"/>
      <c r="VYB6" s="634"/>
      <c r="VYC6" s="634"/>
      <c r="VYD6" s="634"/>
      <c r="VYE6" s="634"/>
      <c r="VYF6" s="634"/>
      <c r="VYG6" s="634"/>
      <c r="VYH6" s="634"/>
      <c r="VYI6" s="634"/>
      <c r="VYJ6" s="634"/>
      <c r="VYK6" s="634"/>
      <c r="VYL6" s="634"/>
      <c r="VYM6" s="634"/>
      <c r="VYN6" s="634"/>
      <c r="VYO6" s="634"/>
      <c r="VYP6" s="634"/>
      <c r="VYQ6" s="634"/>
      <c r="VYR6" s="634"/>
      <c r="VYS6" s="634"/>
      <c r="VYT6" s="634"/>
      <c r="VYU6" s="634"/>
      <c r="VYV6" s="634"/>
      <c r="VYW6" s="634"/>
      <c r="VYX6" s="634"/>
      <c r="VYY6" s="634"/>
      <c r="VYZ6" s="634"/>
      <c r="VZA6" s="634"/>
      <c r="VZB6" s="634"/>
      <c r="VZC6" s="634"/>
      <c r="VZD6" s="634"/>
      <c r="VZE6" s="634"/>
      <c r="VZF6" s="634"/>
      <c r="VZG6" s="634"/>
      <c r="VZH6" s="634"/>
      <c r="VZI6" s="634"/>
      <c r="VZJ6" s="634"/>
      <c r="VZK6" s="634"/>
      <c r="VZL6" s="634"/>
      <c r="VZM6" s="634"/>
      <c r="VZN6" s="634"/>
      <c r="VZO6" s="634"/>
      <c r="VZP6" s="634"/>
      <c r="VZQ6" s="634"/>
      <c r="VZR6" s="634"/>
      <c r="VZS6" s="634"/>
      <c r="VZT6" s="634"/>
      <c r="VZU6" s="634"/>
      <c r="VZV6" s="634"/>
      <c r="VZW6" s="634"/>
      <c r="VZX6" s="634"/>
      <c r="VZY6" s="634"/>
      <c r="VZZ6" s="634"/>
      <c r="WAA6" s="634"/>
      <c r="WAB6" s="634"/>
      <c r="WAC6" s="634"/>
      <c r="WAD6" s="634"/>
      <c r="WAE6" s="634"/>
      <c r="WAF6" s="634"/>
      <c r="WAG6" s="634"/>
      <c r="WAH6" s="634"/>
      <c r="WAI6" s="634"/>
      <c r="WAJ6" s="634"/>
      <c r="WAK6" s="634"/>
      <c r="WAL6" s="634"/>
      <c r="WAM6" s="634"/>
      <c r="WAN6" s="634"/>
      <c r="WAO6" s="634"/>
      <c r="WAP6" s="634"/>
      <c r="WAQ6" s="634"/>
      <c r="WAR6" s="634"/>
      <c r="WAS6" s="634"/>
      <c r="WAT6" s="634"/>
      <c r="WAU6" s="634"/>
      <c r="WAV6" s="634"/>
      <c r="WAW6" s="634"/>
      <c r="WAX6" s="634"/>
      <c r="WAY6" s="634"/>
      <c r="WAZ6" s="634"/>
      <c r="WBA6" s="634"/>
      <c r="WBB6" s="634"/>
      <c r="WBC6" s="634"/>
      <c r="WBD6" s="634"/>
      <c r="WBE6" s="634"/>
      <c r="WBF6" s="634"/>
      <c r="WBG6" s="634"/>
      <c r="WBH6" s="634"/>
      <c r="WBI6" s="634"/>
      <c r="WBJ6" s="634"/>
      <c r="WBK6" s="634"/>
      <c r="WBL6" s="634"/>
      <c r="WBM6" s="634"/>
      <c r="WBN6" s="634"/>
      <c r="WBO6" s="634"/>
      <c r="WBP6" s="634"/>
      <c r="WBQ6" s="634"/>
      <c r="WBR6" s="634"/>
      <c r="WBS6" s="634"/>
      <c r="WBT6" s="634"/>
      <c r="WBU6" s="634"/>
      <c r="WBV6" s="634"/>
      <c r="WBW6" s="634"/>
      <c r="WBX6" s="634"/>
      <c r="WBY6" s="634"/>
      <c r="WBZ6" s="634"/>
      <c r="WCA6" s="634"/>
      <c r="WCB6" s="634"/>
      <c r="WCC6" s="634"/>
      <c r="WCD6" s="634"/>
      <c r="WCE6" s="634"/>
      <c r="WCF6" s="634"/>
      <c r="WCG6" s="634"/>
      <c r="WCH6" s="634"/>
      <c r="WCI6" s="634"/>
      <c r="WCJ6" s="634"/>
      <c r="WCK6" s="634"/>
      <c r="WCL6" s="634"/>
      <c r="WCM6" s="634"/>
      <c r="WCN6" s="634"/>
      <c r="WCO6" s="634"/>
      <c r="WCP6" s="634"/>
      <c r="WCQ6" s="634"/>
      <c r="WCR6" s="634"/>
      <c r="WCS6" s="634"/>
      <c r="WCT6" s="634"/>
      <c r="WCU6" s="634"/>
      <c r="WCV6" s="634"/>
      <c r="WCW6" s="634"/>
      <c r="WCX6" s="634"/>
      <c r="WCY6" s="634"/>
      <c r="WCZ6" s="634"/>
      <c r="WDA6" s="634"/>
      <c r="WDB6" s="634"/>
      <c r="WDC6" s="634"/>
      <c r="WDD6" s="634"/>
      <c r="WDE6" s="634"/>
      <c r="WDF6" s="634"/>
      <c r="WDG6" s="634"/>
      <c r="WDH6" s="634"/>
      <c r="WDI6" s="634"/>
      <c r="WDJ6" s="634"/>
      <c r="WDK6" s="634"/>
      <c r="WDL6" s="634"/>
      <c r="WDM6" s="634"/>
      <c r="WDN6" s="634"/>
      <c r="WDO6" s="634"/>
      <c r="WDP6" s="634"/>
      <c r="WDQ6" s="634"/>
      <c r="WDR6" s="634"/>
      <c r="WDS6" s="634"/>
      <c r="WDT6" s="634"/>
      <c r="WDU6" s="634"/>
      <c r="WDV6" s="634"/>
      <c r="WDW6" s="634"/>
      <c r="WDX6" s="634"/>
      <c r="WDY6" s="634"/>
      <c r="WDZ6" s="634"/>
      <c r="WEA6" s="634"/>
      <c r="WEB6" s="634"/>
      <c r="WEC6" s="634"/>
      <c r="WED6" s="634"/>
      <c r="WEE6" s="634"/>
      <c r="WEF6" s="634"/>
      <c r="WEG6" s="634"/>
      <c r="WEH6" s="634"/>
      <c r="WEI6" s="634"/>
      <c r="WEJ6" s="634"/>
      <c r="WEK6" s="634"/>
      <c r="WEL6" s="634"/>
      <c r="WEM6" s="634"/>
      <c r="WEN6" s="634"/>
      <c r="WEO6" s="634"/>
      <c r="WEP6" s="634"/>
      <c r="WEQ6" s="634"/>
      <c r="WER6" s="634"/>
      <c r="WES6" s="634"/>
      <c r="WET6" s="634"/>
      <c r="WEU6" s="634"/>
      <c r="WEV6" s="634"/>
      <c r="WEW6" s="634"/>
      <c r="WEX6" s="634"/>
      <c r="WEY6" s="634"/>
      <c r="WEZ6" s="634"/>
      <c r="WFA6" s="634"/>
      <c r="WFB6" s="634"/>
      <c r="WFC6" s="634"/>
      <c r="WFD6" s="634"/>
      <c r="WFE6" s="634"/>
      <c r="WFF6" s="634"/>
      <c r="WFG6" s="634"/>
      <c r="WFH6" s="634"/>
      <c r="WFI6" s="634"/>
      <c r="WFJ6" s="634"/>
      <c r="WFK6" s="634"/>
      <c r="WFL6" s="634"/>
      <c r="WFM6" s="634"/>
      <c r="WFN6" s="634"/>
      <c r="WFO6" s="634"/>
      <c r="WFP6" s="634"/>
      <c r="WFQ6" s="634"/>
      <c r="WFR6" s="634"/>
      <c r="WFS6" s="634"/>
      <c r="WFT6" s="634"/>
      <c r="WFU6" s="634"/>
      <c r="WFV6" s="634"/>
      <c r="WFW6" s="634"/>
      <c r="WFX6" s="634"/>
      <c r="WFY6" s="634"/>
      <c r="WFZ6" s="634"/>
      <c r="WGA6" s="634"/>
      <c r="WGB6" s="634"/>
      <c r="WGC6" s="634"/>
      <c r="WGD6" s="634"/>
      <c r="WGE6" s="634"/>
      <c r="WGF6" s="634"/>
      <c r="WGG6" s="634"/>
      <c r="WGH6" s="634"/>
      <c r="WGI6" s="634"/>
      <c r="WGJ6" s="634"/>
      <c r="WGK6" s="634"/>
      <c r="WGL6" s="634"/>
      <c r="WGM6" s="634"/>
      <c r="WGN6" s="634"/>
      <c r="WGO6" s="634"/>
      <c r="WGP6" s="634"/>
      <c r="WGQ6" s="634"/>
      <c r="WGR6" s="634"/>
      <c r="WGS6" s="634"/>
      <c r="WGT6" s="634"/>
      <c r="WGU6" s="634"/>
      <c r="WGV6" s="634"/>
      <c r="WGW6" s="634"/>
      <c r="WGX6" s="634"/>
      <c r="WGY6" s="634"/>
      <c r="WGZ6" s="634"/>
      <c r="WHA6" s="634"/>
      <c r="WHB6" s="634"/>
      <c r="WHC6" s="634"/>
      <c r="WHD6" s="634"/>
      <c r="WHE6" s="634"/>
      <c r="WHF6" s="634"/>
      <c r="WHG6" s="634"/>
      <c r="WHH6" s="634"/>
      <c r="WHI6" s="634"/>
      <c r="WHJ6" s="634"/>
      <c r="WHK6" s="634"/>
      <c r="WHL6" s="634"/>
      <c r="WHM6" s="634"/>
      <c r="WHN6" s="634"/>
      <c r="WHO6" s="634"/>
      <c r="WHP6" s="634"/>
      <c r="WHQ6" s="634"/>
      <c r="WHR6" s="634"/>
      <c r="WHS6" s="634"/>
      <c r="WHT6" s="634"/>
      <c r="WHU6" s="634"/>
      <c r="WHV6" s="634"/>
      <c r="WHW6" s="634"/>
      <c r="WHX6" s="634"/>
      <c r="WHY6" s="634"/>
      <c r="WHZ6" s="634"/>
      <c r="WIA6" s="634"/>
      <c r="WIB6" s="634"/>
      <c r="WIC6" s="634"/>
      <c r="WID6" s="634"/>
      <c r="WIE6" s="634"/>
      <c r="WIF6" s="634"/>
      <c r="WIG6" s="634"/>
      <c r="WIH6" s="634"/>
      <c r="WII6" s="634"/>
      <c r="WIJ6" s="634"/>
      <c r="WIK6" s="634"/>
      <c r="WIL6" s="634"/>
      <c r="WIM6" s="634"/>
      <c r="WIN6" s="634"/>
      <c r="WIO6" s="634"/>
      <c r="WIP6" s="634"/>
      <c r="WIQ6" s="634"/>
      <c r="WIR6" s="634"/>
      <c r="WIS6" s="634"/>
      <c r="WIT6" s="634"/>
      <c r="WIU6" s="634"/>
      <c r="WIV6" s="634"/>
      <c r="WIW6" s="634"/>
      <c r="WIX6" s="634"/>
      <c r="WIY6" s="634"/>
      <c r="WIZ6" s="634"/>
      <c r="WJA6" s="634"/>
      <c r="WJB6" s="634"/>
      <c r="WJC6" s="634"/>
      <c r="WJD6" s="634"/>
      <c r="WJE6" s="634"/>
      <c r="WJF6" s="634"/>
      <c r="WJG6" s="634"/>
      <c r="WJH6" s="634"/>
      <c r="WJI6" s="634"/>
      <c r="WJJ6" s="634"/>
      <c r="WJK6" s="634"/>
      <c r="WJL6" s="634"/>
      <c r="WJM6" s="634"/>
      <c r="WJN6" s="634"/>
      <c r="WJO6" s="634"/>
      <c r="WJP6" s="634"/>
      <c r="WJQ6" s="634"/>
      <c r="WJR6" s="634"/>
      <c r="WJS6" s="634"/>
      <c r="WJT6" s="634"/>
      <c r="WJU6" s="634"/>
      <c r="WJV6" s="634"/>
      <c r="WJW6" s="634"/>
      <c r="WJX6" s="634"/>
      <c r="WJY6" s="634"/>
      <c r="WJZ6" s="634"/>
      <c r="WKA6" s="634"/>
      <c r="WKB6" s="634"/>
      <c r="WKC6" s="634"/>
      <c r="WKD6" s="634"/>
      <c r="WKE6" s="634"/>
      <c r="WKF6" s="634"/>
      <c r="WKG6" s="634"/>
      <c r="WKH6" s="634"/>
      <c r="WKI6" s="634"/>
      <c r="WKJ6" s="634"/>
      <c r="WKK6" s="634"/>
      <c r="WKL6" s="634"/>
      <c r="WKM6" s="634"/>
      <c r="WKN6" s="634"/>
      <c r="WKO6" s="634"/>
      <c r="WKP6" s="634"/>
      <c r="WKQ6" s="634"/>
      <c r="WKR6" s="634"/>
      <c r="WKS6" s="634"/>
      <c r="WKT6" s="634"/>
      <c r="WKU6" s="634"/>
      <c r="WKV6" s="634"/>
      <c r="WKW6" s="634"/>
      <c r="WKX6" s="634"/>
      <c r="WKY6" s="634"/>
      <c r="WKZ6" s="634"/>
      <c r="WLA6" s="634"/>
      <c r="WLB6" s="634"/>
      <c r="WLC6" s="634"/>
      <c r="WLD6" s="634"/>
      <c r="WLE6" s="634"/>
      <c r="WLF6" s="634"/>
      <c r="WLG6" s="634"/>
      <c r="WLH6" s="634"/>
      <c r="WLI6" s="634"/>
      <c r="WLJ6" s="634"/>
      <c r="WLK6" s="634"/>
      <c r="WLL6" s="634"/>
      <c r="WLM6" s="634"/>
      <c r="WLN6" s="634"/>
      <c r="WLO6" s="634"/>
      <c r="WLP6" s="634"/>
      <c r="WLQ6" s="634"/>
      <c r="WLR6" s="634"/>
      <c r="WLS6" s="634"/>
      <c r="WLT6" s="634"/>
      <c r="WLU6" s="634"/>
      <c r="WLV6" s="634"/>
      <c r="WLW6" s="634"/>
      <c r="WLX6" s="634"/>
      <c r="WLY6" s="634"/>
      <c r="WLZ6" s="634"/>
      <c r="WMA6" s="634"/>
      <c r="WMB6" s="634"/>
      <c r="WMC6" s="634"/>
      <c r="WMD6" s="634"/>
      <c r="WME6" s="634"/>
      <c r="WMF6" s="634"/>
      <c r="WMG6" s="634"/>
      <c r="WMH6" s="634"/>
      <c r="WMI6" s="634"/>
      <c r="WMJ6" s="634"/>
      <c r="WMK6" s="634"/>
      <c r="WML6" s="634"/>
      <c r="WMM6" s="634"/>
      <c r="WMN6" s="634"/>
      <c r="WMO6" s="634"/>
      <c r="WMP6" s="634"/>
      <c r="WMQ6" s="634"/>
      <c r="WMR6" s="634"/>
      <c r="WMS6" s="634"/>
      <c r="WMT6" s="634"/>
      <c r="WMU6" s="634"/>
      <c r="WMV6" s="634"/>
      <c r="WMW6" s="634"/>
      <c r="WMX6" s="634"/>
      <c r="WMY6" s="634"/>
      <c r="WMZ6" s="634"/>
      <c r="WNA6" s="634"/>
      <c r="WNB6" s="634"/>
      <c r="WNC6" s="634"/>
      <c r="WND6" s="634"/>
      <c r="WNE6" s="634"/>
      <c r="WNF6" s="634"/>
      <c r="WNG6" s="634"/>
      <c r="WNH6" s="634"/>
      <c r="WNI6" s="634"/>
      <c r="WNJ6" s="634"/>
      <c r="WNK6" s="634"/>
      <c r="WNL6" s="634"/>
      <c r="WNM6" s="634"/>
      <c r="WNN6" s="634"/>
      <c r="WNO6" s="634"/>
      <c r="WNP6" s="634"/>
      <c r="WNQ6" s="634"/>
      <c r="WNR6" s="634"/>
      <c r="WNS6" s="634"/>
      <c r="WNT6" s="634"/>
      <c r="WNU6" s="634"/>
      <c r="WNV6" s="634"/>
      <c r="WNW6" s="634"/>
      <c r="WNX6" s="634"/>
      <c r="WNY6" s="634"/>
      <c r="WNZ6" s="634"/>
      <c r="WOA6" s="634"/>
      <c r="WOB6" s="634"/>
      <c r="WOC6" s="634"/>
      <c r="WOD6" s="634"/>
      <c r="WOE6" s="634"/>
      <c r="WOF6" s="634"/>
      <c r="WOG6" s="634"/>
      <c r="WOH6" s="634"/>
      <c r="WOI6" s="634"/>
      <c r="WOJ6" s="634"/>
      <c r="WOK6" s="634"/>
      <c r="WOL6" s="634"/>
      <c r="WOM6" s="634"/>
      <c r="WON6" s="634"/>
      <c r="WOO6" s="634"/>
      <c r="WOP6" s="634"/>
      <c r="WOQ6" s="634"/>
      <c r="WOR6" s="634"/>
      <c r="WOS6" s="634"/>
      <c r="WOT6" s="634"/>
      <c r="WOU6" s="634"/>
      <c r="WOV6" s="634"/>
      <c r="WOW6" s="634"/>
      <c r="WOX6" s="634"/>
      <c r="WOY6" s="634"/>
      <c r="WOZ6" s="634"/>
      <c r="WPA6" s="634"/>
      <c r="WPB6" s="634"/>
      <c r="WPC6" s="634"/>
      <c r="WPD6" s="634"/>
      <c r="WPE6" s="634"/>
      <c r="WPF6" s="634"/>
      <c r="WPG6" s="634"/>
      <c r="WPH6" s="634"/>
      <c r="WPI6" s="634"/>
      <c r="WPJ6" s="634"/>
      <c r="WPK6" s="634"/>
      <c r="WPL6" s="634"/>
      <c r="WPM6" s="634"/>
      <c r="WPN6" s="634"/>
      <c r="WPO6" s="634"/>
      <c r="WPP6" s="634"/>
      <c r="WPQ6" s="634"/>
      <c r="WPR6" s="634"/>
      <c r="WPS6" s="634"/>
      <c r="WPT6" s="634"/>
      <c r="WPU6" s="634"/>
      <c r="WPV6" s="634"/>
      <c r="WPW6" s="634"/>
      <c r="WPX6" s="634"/>
      <c r="WPY6" s="634"/>
      <c r="WPZ6" s="634"/>
      <c r="WQA6" s="634"/>
      <c r="WQB6" s="634"/>
      <c r="WQC6" s="634"/>
      <c r="WQD6" s="634"/>
      <c r="WQE6" s="634"/>
      <c r="WQF6" s="634"/>
      <c r="WQG6" s="634"/>
      <c r="WQH6" s="634"/>
      <c r="WQI6" s="634"/>
      <c r="WQJ6" s="634"/>
      <c r="WQK6" s="634"/>
      <c r="WQL6" s="634"/>
      <c r="WQM6" s="634"/>
      <c r="WQN6" s="634"/>
      <c r="WQO6" s="634"/>
      <c r="WQP6" s="634"/>
      <c r="WQQ6" s="634"/>
      <c r="WQR6" s="634"/>
      <c r="WQS6" s="634"/>
      <c r="WQT6" s="634"/>
      <c r="WQU6" s="634"/>
      <c r="WQV6" s="634"/>
      <c r="WQW6" s="634"/>
      <c r="WQX6" s="634"/>
      <c r="WQY6" s="634"/>
      <c r="WQZ6" s="634"/>
      <c r="WRA6" s="634"/>
      <c r="WRB6" s="634"/>
      <c r="WRC6" s="634"/>
      <c r="WRD6" s="634"/>
      <c r="WRE6" s="634"/>
      <c r="WRF6" s="634"/>
      <c r="WRG6" s="634"/>
      <c r="WRH6" s="634"/>
      <c r="WRI6" s="634"/>
      <c r="WRJ6" s="634"/>
      <c r="WRK6" s="634"/>
      <c r="WRL6" s="634"/>
      <c r="WRM6" s="634"/>
      <c r="WRN6" s="634"/>
      <c r="WRO6" s="634"/>
      <c r="WRP6" s="634"/>
      <c r="WRQ6" s="634"/>
      <c r="WRR6" s="634"/>
      <c r="WRS6" s="634"/>
      <c r="WRT6" s="634"/>
      <c r="WRU6" s="634"/>
      <c r="WRV6" s="634"/>
      <c r="WRW6" s="634"/>
      <c r="WRX6" s="634"/>
      <c r="WRY6" s="634"/>
      <c r="WRZ6" s="634"/>
      <c r="WSA6" s="634"/>
      <c r="WSB6" s="634"/>
      <c r="WSC6" s="634"/>
      <c r="WSD6" s="634"/>
      <c r="WSE6" s="634"/>
      <c r="WSF6" s="634"/>
      <c r="WSG6" s="634"/>
      <c r="WSH6" s="634"/>
      <c r="WSI6" s="634"/>
      <c r="WSJ6" s="634"/>
      <c r="WSK6" s="634"/>
      <c r="WSL6" s="634"/>
      <c r="WSM6" s="634"/>
      <c r="WSN6" s="634"/>
      <c r="WSO6" s="634"/>
      <c r="WSP6" s="634"/>
      <c r="WSQ6" s="634"/>
      <c r="WSR6" s="634"/>
      <c r="WSS6" s="634"/>
      <c r="WST6" s="634"/>
      <c r="WSU6" s="634"/>
      <c r="WSV6" s="634"/>
      <c r="WSW6" s="634"/>
      <c r="WSX6" s="634"/>
      <c r="WSY6" s="634"/>
      <c r="WSZ6" s="634"/>
      <c r="WTA6" s="634"/>
      <c r="WTB6" s="634"/>
      <c r="WTC6" s="634"/>
      <c r="WTD6" s="634"/>
      <c r="WTE6" s="634"/>
      <c r="WTF6" s="634"/>
      <c r="WTG6" s="634"/>
      <c r="WTH6" s="634"/>
      <c r="WTI6" s="634"/>
      <c r="WTJ6" s="634"/>
      <c r="WTK6" s="634"/>
      <c r="WTL6" s="634"/>
      <c r="WTM6" s="634"/>
      <c r="WTN6" s="634"/>
      <c r="WTO6" s="634"/>
      <c r="WTP6" s="634"/>
      <c r="WTQ6" s="634"/>
      <c r="WTR6" s="634"/>
      <c r="WTS6" s="634"/>
      <c r="WTT6" s="634"/>
      <c r="WTU6" s="634"/>
      <c r="WTV6" s="634"/>
      <c r="WTW6" s="634"/>
      <c r="WTX6" s="634"/>
      <c r="WTY6" s="634"/>
      <c r="WTZ6" s="634"/>
      <c r="WUA6" s="634"/>
      <c r="WUB6" s="634"/>
      <c r="WUC6" s="634"/>
      <c r="WUD6" s="634"/>
      <c r="WUE6" s="634"/>
      <c r="WUF6" s="634"/>
      <c r="WUG6" s="634"/>
      <c r="WUH6" s="634"/>
      <c r="WUI6" s="634"/>
      <c r="WUJ6" s="634"/>
      <c r="WUK6" s="634"/>
      <c r="WUL6" s="634"/>
      <c r="WUM6" s="634"/>
      <c r="WUN6" s="634"/>
      <c r="WUO6" s="634"/>
      <c r="WUP6" s="634"/>
      <c r="WUQ6" s="634"/>
      <c r="WUR6" s="634"/>
      <c r="WUS6" s="634"/>
      <c r="WUT6" s="634"/>
      <c r="WUU6" s="634"/>
      <c r="WUV6" s="634"/>
      <c r="WUW6" s="634"/>
      <c r="WUX6" s="634"/>
      <c r="WUY6" s="634"/>
      <c r="WUZ6" s="634"/>
      <c r="WVA6" s="634"/>
      <c r="WVB6" s="634"/>
      <c r="WVC6" s="634"/>
      <c r="WVD6" s="634"/>
      <c r="WVE6" s="634"/>
      <c r="WVF6" s="634"/>
      <c r="WVG6" s="634"/>
      <c r="WVH6" s="634"/>
      <c r="WVI6" s="634"/>
      <c r="WVJ6" s="634"/>
      <c r="WVK6" s="634"/>
      <c r="WVL6" s="634"/>
      <c r="WVM6" s="634"/>
      <c r="WVN6" s="634"/>
      <c r="WVO6" s="634"/>
      <c r="WVP6" s="634"/>
      <c r="WVQ6" s="634"/>
      <c r="WVR6" s="634"/>
      <c r="WVS6" s="634"/>
      <c r="WVT6" s="634"/>
      <c r="WVU6" s="634"/>
      <c r="WVV6" s="634"/>
      <c r="WVW6" s="634"/>
      <c r="WVX6" s="634"/>
      <c r="WVY6" s="634"/>
      <c r="WVZ6" s="634"/>
      <c r="WWA6" s="634"/>
      <c r="WWB6" s="634"/>
      <c r="WWC6" s="634"/>
      <c r="WWD6" s="634"/>
      <c r="WWE6" s="634"/>
      <c r="WWF6" s="634"/>
      <c r="WWG6" s="634"/>
      <c r="WWH6" s="634"/>
      <c r="WWI6" s="634"/>
      <c r="WWJ6" s="634"/>
      <c r="WWK6" s="634"/>
      <c r="WWL6" s="634"/>
      <c r="WWM6" s="634"/>
      <c r="WWN6" s="634"/>
      <c r="WWO6" s="634"/>
      <c r="WWP6" s="634"/>
      <c r="WWQ6" s="634"/>
      <c r="WWR6" s="634"/>
      <c r="WWS6" s="634"/>
      <c r="WWT6" s="634"/>
      <c r="WWU6" s="634"/>
      <c r="WWV6" s="634"/>
      <c r="WWW6" s="634"/>
      <c r="WWX6" s="634"/>
      <c r="WWY6" s="634"/>
      <c r="WWZ6" s="634"/>
      <c r="WXA6" s="634"/>
      <c r="WXB6" s="634"/>
      <c r="WXC6" s="634"/>
      <c r="WXD6" s="634"/>
      <c r="WXE6" s="634"/>
      <c r="WXF6" s="634"/>
      <c r="WXG6" s="634"/>
      <c r="WXH6" s="634"/>
      <c r="WXI6" s="634"/>
      <c r="WXJ6" s="634"/>
      <c r="WXK6" s="634"/>
      <c r="WXL6" s="634"/>
      <c r="WXM6" s="634"/>
      <c r="WXN6" s="634"/>
      <c r="WXO6" s="634"/>
      <c r="WXP6" s="634"/>
      <c r="WXQ6" s="634"/>
      <c r="WXR6" s="634"/>
      <c r="WXS6" s="634"/>
      <c r="WXT6" s="634"/>
      <c r="WXU6" s="634"/>
      <c r="WXV6" s="634"/>
      <c r="WXW6" s="634"/>
      <c r="WXX6" s="634"/>
      <c r="WXY6" s="634"/>
      <c r="WXZ6" s="634"/>
      <c r="WYA6" s="634"/>
      <c r="WYB6" s="634"/>
      <c r="WYC6" s="634"/>
      <c r="WYD6" s="634"/>
      <c r="WYE6" s="634"/>
      <c r="WYF6" s="634"/>
      <c r="WYG6" s="634"/>
      <c r="WYH6" s="634"/>
      <c r="WYI6" s="634"/>
      <c r="WYJ6" s="634"/>
      <c r="WYK6" s="634"/>
      <c r="WYL6" s="634"/>
      <c r="WYM6" s="634"/>
      <c r="WYN6" s="634"/>
      <c r="WYO6" s="634"/>
      <c r="WYP6" s="634"/>
      <c r="WYQ6" s="634"/>
      <c r="WYR6" s="634"/>
      <c r="WYS6" s="634"/>
      <c r="WYT6" s="634"/>
      <c r="WYU6" s="634"/>
      <c r="WYV6" s="634"/>
      <c r="WYW6" s="634"/>
      <c r="WYX6" s="634"/>
      <c r="WYY6" s="634"/>
      <c r="WYZ6" s="634"/>
      <c r="WZA6" s="634"/>
      <c r="WZB6" s="634"/>
      <c r="WZC6" s="634"/>
      <c r="WZD6" s="634"/>
      <c r="WZE6" s="634"/>
      <c r="WZF6" s="634"/>
      <c r="WZG6" s="634"/>
      <c r="WZH6" s="634"/>
      <c r="WZI6" s="634"/>
      <c r="WZJ6" s="634"/>
      <c r="WZK6" s="634"/>
      <c r="WZL6" s="634"/>
      <c r="WZM6" s="634"/>
      <c r="WZN6" s="634"/>
      <c r="WZO6" s="634"/>
      <c r="WZP6" s="634"/>
      <c r="WZQ6" s="634"/>
      <c r="WZR6" s="634"/>
      <c r="WZS6" s="634"/>
      <c r="WZT6" s="634"/>
      <c r="WZU6" s="634"/>
      <c r="WZV6" s="634"/>
      <c r="WZW6" s="634"/>
      <c r="WZX6" s="634"/>
      <c r="WZY6" s="634"/>
      <c r="WZZ6" s="634"/>
      <c r="XAA6" s="634"/>
      <c r="XAB6" s="634"/>
      <c r="XAC6" s="634"/>
      <c r="XAD6" s="634"/>
      <c r="XAE6" s="634"/>
      <c r="XAF6" s="634"/>
      <c r="XAG6" s="634"/>
      <c r="XAH6" s="634"/>
      <c r="XAI6" s="634"/>
      <c r="XAJ6" s="634"/>
      <c r="XAK6" s="634"/>
      <c r="XAL6" s="634"/>
      <c r="XAM6" s="634"/>
      <c r="XAN6" s="634"/>
      <c r="XAO6" s="634"/>
      <c r="XAP6" s="634"/>
      <c r="XAQ6" s="634"/>
      <c r="XAR6" s="634"/>
      <c r="XAS6" s="634"/>
      <c r="XAT6" s="634"/>
      <c r="XAU6" s="634"/>
      <c r="XAV6" s="634"/>
      <c r="XAW6" s="634"/>
      <c r="XAX6" s="634"/>
      <c r="XAY6" s="634"/>
      <c r="XAZ6" s="634"/>
      <c r="XBA6" s="634"/>
      <c r="XBB6" s="634"/>
      <c r="XBC6" s="634"/>
      <c r="XBD6" s="634"/>
      <c r="XBE6" s="634"/>
      <c r="XBF6" s="634"/>
      <c r="XBG6" s="634"/>
      <c r="XBH6" s="634"/>
      <c r="XBI6" s="634"/>
      <c r="XBJ6" s="634"/>
      <c r="XBK6" s="634"/>
      <c r="XBL6" s="634"/>
      <c r="XBM6" s="634"/>
      <c r="XBN6" s="634"/>
      <c r="XBO6" s="634"/>
      <c r="XBP6" s="634"/>
      <c r="XBQ6" s="634"/>
      <c r="XBR6" s="634"/>
      <c r="XBS6" s="634"/>
      <c r="XBT6" s="634"/>
      <c r="XBU6" s="634"/>
      <c r="XBV6" s="634"/>
      <c r="XBW6" s="634"/>
      <c r="XBX6" s="634"/>
      <c r="XBY6" s="634"/>
      <c r="XBZ6" s="634"/>
      <c r="XCA6" s="634"/>
      <c r="XCB6" s="634"/>
      <c r="XCC6" s="634"/>
      <c r="XCD6" s="634"/>
      <c r="XCE6" s="634"/>
      <c r="XCF6" s="634"/>
      <c r="XCG6" s="634"/>
      <c r="XCH6" s="634"/>
      <c r="XCI6" s="634"/>
      <c r="XCJ6" s="634"/>
      <c r="XCK6" s="634"/>
      <c r="XCL6" s="634"/>
      <c r="XCM6" s="634"/>
      <c r="XCN6" s="634"/>
      <c r="XCO6" s="634"/>
      <c r="XCP6" s="634"/>
      <c r="XCQ6" s="634"/>
      <c r="XCR6" s="634"/>
      <c r="XCS6" s="634"/>
      <c r="XCT6" s="634"/>
      <c r="XCU6" s="634"/>
      <c r="XCV6" s="634"/>
      <c r="XCW6" s="634"/>
      <c r="XCX6" s="634"/>
      <c r="XCY6" s="634"/>
      <c r="XCZ6" s="634"/>
      <c r="XDA6" s="634"/>
      <c r="XDB6" s="634"/>
      <c r="XDC6" s="634"/>
      <c r="XDD6" s="634"/>
      <c r="XDE6" s="634"/>
      <c r="XDF6" s="634"/>
      <c r="XDG6" s="634"/>
      <c r="XDH6" s="634"/>
      <c r="XDI6" s="634"/>
      <c r="XDJ6" s="634"/>
      <c r="XDK6" s="634"/>
      <c r="XDL6" s="634"/>
      <c r="XDM6" s="634"/>
      <c r="XDN6" s="634"/>
      <c r="XDO6" s="634"/>
      <c r="XDP6" s="634"/>
      <c r="XDQ6" s="634"/>
      <c r="XDR6" s="634"/>
      <c r="XDS6" s="634"/>
      <c r="XDT6" s="634"/>
      <c r="XDU6" s="634"/>
      <c r="XDV6" s="634"/>
      <c r="XDW6" s="634"/>
      <c r="XDX6" s="634"/>
      <c r="XDY6" s="634"/>
      <c r="XDZ6" s="634"/>
      <c r="XEA6" s="634"/>
      <c r="XEB6" s="634"/>
      <c r="XEC6" s="634"/>
      <c r="XED6" s="634"/>
      <c r="XEE6" s="634"/>
      <c r="XEF6" s="634"/>
      <c r="XEG6" s="634"/>
      <c r="XEH6" s="634"/>
      <c r="XEI6" s="634"/>
      <c r="XEJ6" s="634"/>
      <c r="XEK6" s="634"/>
      <c r="XEL6" s="634"/>
      <c r="XEM6" s="634"/>
      <c r="XEN6" s="634"/>
      <c r="XEO6" s="634"/>
      <c r="XEP6" s="634"/>
      <c r="XEQ6" s="634"/>
      <c r="XER6" s="634"/>
      <c r="XES6" s="634"/>
      <c r="XET6" s="634"/>
      <c r="XEU6" s="634"/>
      <c r="XEV6" s="634"/>
      <c r="XEW6" s="634"/>
      <c r="XEX6" s="634"/>
      <c r="XEY6" s="634"/>
      <c r="XEZ6" s="634"/>
    </row>
    <row r="7" s="632" customFormat="1" ht="30" customHeight="1" spans="1:3">
      <c r="A7" s="638" t="str">
        <f t="shared" si="0"/>
        <v>表四2021年澄江市政府性基金预算收入执行情况表</v>
      </c>
      <c r="B7" s="639" t="str">
        <f>'04'!$B$2</f>
        <v>表四</v>
      </c>
      <c r="C7" s="640" t="str">
        <f>'04'!$B$1</f>
        <v>2021年澄江市政府性基金预算收入执行情况表</v>
      </c>
    </row>
    <row r="8" s="632" customFormat="1" ht="30" customHeight="1" spans="1:3">
      <c r="A8" s="638" t="str">
        <f t="shared" si="0"/>
        <v>表五2021年澄江市政府性基金预算支出执行情况表</v>
      </c>
      <c r="B8" s="639" t="str">
        <f>'05'!$B$2</f>
        <v>表五</v>
      </c>
      <c r="C8" s="640" t="str">
        <f>'05'!$B$1</f>
        <v>2021年澄江市政府性基金预算支出执行情况表</v>
      </c>
    </row>
    <row r="9" s="632" customFormat="1" ht="30" customHeight="1" spans="1:3">
      <c r="A9" s="638" t="str">
        <f t="shared" si="0"/>
        <v>表六2021年澄江市国有资本经营预算收入执行情况表</v>
      </c>
      <c r="B9" s="639" t="str">
        <f>'06'!A2</f>
        <v>表六</v>
      </c>
      <c r="C9" s="640" t="str">
        <f>'06'!A1</f>
        <v>2021年澄江市国有资本经营预算收入执行情况表</v>
      </c>
    </row>
    <row r="10" s="632" customFormat="1" ht="30" customHeight="1" spans="1:3">
      <c r="A10" s="638" t="str">
        <f t="shared" si="0"/>
        <v>表七2021年澄江市国有资本经营预算支出执行情况表</v>
      </c>
      <c r="B10" s="639" t="str">
        <f>'07'!A2</f>
        <v>表七</v>
      </c>
      <c r="C10" s="640" t="str">
        <f>'07'!A1</f>
        <v>2021年澄江市国有资本经营预算支出执行情况表</v>
      </c>
    </row>
    <row r="11" s="632" customFormat="1" ht="30" customHeight="1" spans="1:3">
      <c r="A11" s="638" t="str">
        <f t="shared" si="0"/>
        <v>表八2021年澄江市社会保险基金收入执行情况表</v>
      </c>
      <c r="B11" s="639" t="str">
        <f>'08'!A2</f>
        <v>表八</v>
      </c>
      <c r="C11" s="640" t="str">
        <f>'08'!A1</f>
        <v>2021年澄江市社会保险基金收入执行情况表</v>
      </c>
    </row>
    <row r="12" s="632" customFormat="1" ht="30" customHeight="1" spans="1:3">
      <c r="A12" s="638" t="str">
        <f t="shared" si="0"/>
        <v>表九2021年澄江市社会保险基金支出执行情况表</v>
      </c>
      <c r="B12" s="639" t="str">
        <f>'09'!A2</f>
        <v>表九</v>
      </c>
      <c r="C12" s="640" t="str">
        <f>'09'!A1</f>
        <v>2021年澄江市社会保险基金支出执行情况表</v>
      </c>
    </row>
    <row r="13" s="632" customFormat="1" ht="30" customHeight="1" spans="1:3">
      <c r="A13" s="638" t="str">
        <f t="shared" si="0"/>
        <v>表十2021年澄江市社会保险基金结余执行情况表</v>
      </c>
      <c r="B13" s="639" t="str">
        <f>'10'!A2</f>
        <v>表十</v>
      </c>
      <c r="C13" s="640" t="str">
        <f>'10'!A1</f>
        <v>2021年澄江市社会保险基金结余执行情况表</v>
      </c>
    </row>
    <row r="14" s="632" customFormat="1" ht="30" customHeight="1" spans="1:3">
      <c r="A14" s="638" t="str">
        <f t="shared" si="0"/>
        <v>表十一2022年澄江市一般公共预算收支情况表</v>
      </c>
      <c r="B14" s="639" t="str">
        <f>'11-1'!$B$2</f>
        <v>表十一</v>
      </c>
      <c r="C14" s="640" t="str">
        <f>'11-1'!$B$1</f>
        <v>2022年澄江市一般公共预算收支情况表</v>
      </c>
    </row>
    <row r="15" s="632" customFormat="1" ht="30" customHeight="1" spans="1:3">
      <c r="A15" s="638" t="str">
        <f t="shared" si="0"/>
        <v>表十二2022年澄江市一般公共预算支出情况表</v>
      </c>
      <c r="B15" s="639" t="str">
        <f>'12'!$C$2</f>
        <v>表十二</v>
      </c>
      <c r="C15" s="640" t="str">
        <f>'12'!$C$1</f>
        <v>2022年澄江市一般公共预算支出情况表</v>
      </c>
    </row>
    <row r="16" s="632" customFormat="1" ht="30" customHeight="1" spans="1:3">
      <c r="A16" s="638" t="str">
        <f t="shared" si="0"/>
        <v>表十三2022年澄江市一般公共预算支出表(市对下转移支付项目)</v>
      </c>
      <c r="B16" s="639" t="str">
        <f>'13'!$A$2</f>
        <v>表十三</v>
      </c>
      <c r="C16" s="641" t="str">
        <f>'13'!$A$1</f>
        <v>2022年澄江市一般公共预算支出表(市对下转移支付项目)</v>
      </c>
    </row>
    <row r="17" s="632" customFormat="1" ht="30" customHeight="1" spans="1:3">
      <c r="A17" s="638" t="str">
        <f t="shared" si="0"/>
        <v>表十四2022年澄江市分地区税收返还和转移支付预算表</v>
      </c>
      <c r="B17" s="639" t="str">
        <f>'14'!$A$2</f>
        <v>表十四</v>
      </c>
      <c r="C17" s="641" t="str">
        <f>'14'!$A$1</f>
        <v>2022年澄江市分地区税收返还和转移支付预算表</v>
      </c>
    </row>
    <row r="18" s="632" customFormat="1" ht="30" customHeight="1" spans="1:3">
      <c r="A18" s="638" t="str">
        <f t="shared" si="0"/>
        <v>表十五2022年澄江市一般公共预算政府预算经济分类表(基本支出)</v>
      </c>
      <c r="B18" s="639" t="str">
        <f>'15'!$A$2</f>
        <v>表十五</v>
      </c>
      <c r="C18" s="641" t="str">
        <f>'15'!$A$1</f>
        <v>2022年澄江市一般公共预算政府预算经济分类表(基本支出)</v>
      </c>
    </row>
    <row r="19" s="632" customFormat="1" ht="30" customHeight="1" spans="1:3">
      <c r="A19" s="638" t="str">
        <f t="shared" si="0"/>
        <v>表十六2022年澄江市政府性基金预算收入情况表</v>
      </c>
      <c r="B19" s="639" t="str">
        <f>'16'!$B$2</f>
        <v>表十六</v>
      </c>
      <c r="C19" s="641" t="str">
        <f>'16'!$B$1</f>
        <v>2022年澄江市政府性基金预算收入情况表</v>
      </c>
    </row>
    <row r="20" s="632" customFormat="1" ht="30" customHeight="1" spans="1:3">
      <c r="A20" s="638" t="str">
        <f t="shared" si="0"/>
        <v>表十七2022年澄江市政府性基金预算支出情况表</v>
      </c>
      <c r="B20" s="639" t="str">
        <f>'17'!$C$2</f>
        <v>表十七</v>
      </c>
      <c r="C20" s="641" t="str">
        <f>'17'!$C$1</f>
        <v>2022年澄江市政府性基金预算支出情况表</v>
      </c>
    </row>
    <row r="21" s="632" customFormat="1" ht="30" customHeight="1" spans="1:3">
      <c r="A21" s="638" t="str">
        <f t="shared" si="0"/>
        <v>表十八2022年澄江市政府性基金支出表(市对下转移支付)</v>
      </c>
      <c r="B21" s="639" t="str">
        <f>'18'!$A$2</f>
        <v>表十八</v>
      </c>
      <c r="C21" s="641" t="str">
        <f>'18'!$A$1</f>
        <v>2022年澄江市政府性基金支出表(市对下转移支付)</v>
      </c>
    </row>
    <row r="22" s="632" customFormat="1" ht="30" customHeight="1" spans="1:3">
      <c r="A22" s="638" t="str">
        <f t="shared" si="0"/>
        <v>表十九2022年澄江市国有资本经营收入预算情况表</v>
      </c>
      <c r="B22" s="639" t="str">
        <f>'19'!A2</f>
        <v>表十九</v>
      </c>
      <c r="C22" s="640" t="str">
        <f>'19'!A1</f>
        <v>2022年澄江市国有资本经营收入预算情况表</v>
      </c>
    </row>
    <row r="23" s="632" customFormat="1" ht="30" customHeight="1" spans="1:3">
      <c r="A23" s="638" t="str">
        <f t="shared" si="0"/>
        <v>表二十2022年澄江市国有资本经营支出预算情况表</v>
      </c>
      <c r="B23" s="639" t="str">
        <f>'20'!A2</f>
        <v>表二十</v>
      </c>
      <c r="C23" s="640" t="str">
        <f>'20'!A1</f>
        <v>2022年澄江市国有资本经营支出预算情况表</v>
      </c>
    </row>
    <row r="24" s="632" customFormat="1" ht="30" customHeight="1" spans="1:3">
      <c r="A24" s="638" t="str">
        <f t="shared" si="0"/>
        <v>表二十一2022年澄江市国有资本经营预算支出明细表</v>
      </c>
      <c r="B24" s="639" t="str">
        <f>'21'!A2</f>
        <v>表二十一</v>
      </c>
      <c r="C24" s="640" t="str">
        <f>'21'!A1</f>
        <v>2022年澄江市国有资本经营预算支出明细表</v>
      </c>
    </row>
    <row r="25" s="632" customFormat="1" ht="30" customHeight="1" spans="1:3">
      <c r="A25" s="638" t="str">
        <f t="shared" si="0"/>
        <v>表二十二2022年澄江市社会保险基金收入预算情况表</v>
      </c>
      <c r="B25" s="639" t="str">
        <f>'22'!A2</f>
        <v>表二十二</v>
      </c>
      <c r="C25" s="640" t="str">
        <f>'22'!A1</f>
        <v>2022年澄江市社会保险基金收入预算情况表</v>
      </c>
    </row>
    <row r="26" s="632" customFormat="1" ht="30" customHeight="1" spans="1:3">
      <c r="A26" s="638" t="str">
        <f t="shared" si="0"/>
        <v>表二十三2022年澄江市社会保险基金支出预算情况表</v>
      </c>
      <c r="B26" s="639" t="str">
        <f>'23'!A2</f>
        <v>表二十三</v>
      </c>
      <c r="C26" s="640" t="str">
        <f>'23'!A1</f>
        <v>2022年澄江市社会保险基金支出预算情况表</v>
      </c>
    </row>
    <row r="27" ht="30" customHeight="1" spans="1:3">
      <c r="A27" s="638" t="str">
        <f t="shared" si="0"/>
        <v>表二十四2022年澄江市社会保险基金结余预算情况表</v>
      </c>
      <c r="B27" s="639" t="str">
        <f>'24'!A2</f>
        <v>表二十四</v>
      </c>
      <c r="C27" s="640" t="str">
        <f>'24'!A1</f>
        <v>2022年澄江市社会保险基金结余预算情况表</v>
      </c>
    </row>
    <row r="28" ht="30" customHeight="1" spans="1:3">
      <c r="A28" s="638" t="str">
        <f t="shared" si="0"/>
        <v>表二十五2021年澄江市政府债务限额和余额情况表</v>
      </c>
      <c r="B28" s="639" t="str">
        <f>'25'!A2</f>
        <v>表二十五</v>
      </c>
      <c r="C28" s="640" t="str">
        <f>'25'!$A$1</f>
        <v>2021年澄江市政府债务限额和余额情况表</v>
      </c>
    </row>
    <row r="29" ht="30" customHeight="1" spans="1:3">
      <c r="A29" s="638" t="str">
        <f t="shared" si="0"/>
        <v>表二十六2021年澄江市地方政府债务投向情况表</v>
      </c>
      <c r="B29" s="639" t="str">
        <f>'26'!$A$2</f>
        <v>表二十六</v>
      </c>
      <c r="C29" s="640" t="str">
        <f>'26'!$A$1</f>
        <v>2021年澄江市地方政府债务投向情况表</v>
      </c>
    </row>
    <row r="30" ht="30" customHeight="1" spans="1:3">
      <c r="A30" s="638" t="str">
        <f t="shared" si="0"/>
        <v>表二十七2022年澄江市政府债务限额和余额情况表</v>
      </c>
      <c r="B30" s="639" t="str">
        <f>'27'!$A$2</f>
        <v>表二十七</v>
      </c>
      <c r="C30" s="640" t="str">
        <f>'27'!$A$1</f>
        <v>2022年澄江市政府债务限额和余额情况表</v>
      </c>
    </row>
  </sheetData>
  <mergeCells count="1">
    <mergeCell ref="B1:C1"/>
  </mergeCells>
  <printOptions horizontalCentered="1"/>
  <pageMargins left="0.471527777777778" right="0.393055555555556" top="1.18055555555556" bottom="0.747916666666667" header="0.313888888888889" footer="0.313888888888889"/>
  <pageSetup paperSize="9" scale="75" firstPageNumber="0"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43"/>
  <sheetViews>
    <sheetView showGridLines="0" showZeros="0" view="pageBreakPreview" zoomScale="70" zoomScaleNormal="90" workbookViewId="0">
      <pane ySplit="4" topLeftCell="A23" activePane="bottomLeft" state="frozen"/>
      <selection/>
      <selection pane="bottomLeft" activeCell="E38" sqref="E38"/>
    </sheetView>
  </sheetViews>
  <sheetFormatPr defaultColWidth="9" defaultRowHeight="14.25" outlineLevelCol="7"/>
  <cols>
    <col min="1" max="1" width="13.75" style="356" customWidth="1"/>
    <col min="2" max="2" width="43.75" style="356" customWidth="1"/>
    <col min="3" max="5" width="16.75" style="356" customWidth="1"/>
    <col min="6" max="7" width="15.25" style="425" customWidth="1"/>
    <col min="8" max="8" width="9.13333333333333" style="356" customWidth="1"/>
    <col min="9" max="16384" width="9" style="356"/>
  </cols>
  <sheetData>
    <row r="1" ht="45" customHeight="1" spans="1:7">
      <c r="A1" s="611"/>
      <c r="B1" s="358" t="str">
        <f>YEAR(封面!$B$7)-1&amp;"年澄江市一般公共预算收支情况表"</f>
        <v>2021年澄江市一般公共预算收支情况表</v>
      </c>
      <c r="C1" s="358"/>
      <c r="D1" s="358"/>
      <c r="E1" s="358"/>
      <c r="F1" s="358"/>
      <c r="G1" s="358"/>
    </row>
    <row r="2" ht="20.1" customHeight="1" spans="2:7">
      <c r="B2" s="537" t="s">
        <v>9</v>
      </c>
      <c r="C2" s="612"/>
      <c r="D2" s="612"/>
      <c r="F2" s="613"/>
      <c r="G2" s="362" t="s">
        <v>10</v>
      </c>
    </row>
    <row r="3" s="422" customFormat="1" ht="36" customHeight="1" spans="1:8">
      <c r="A3" s="614" t="s">
        <v>11</v>
      </c>
      <c r="B3" s="365" t="s">
        <v>12</v>
      </c>
      <c r="C3" s="366" t="str">
        <f>YEAR(封面!$B$7)-2&amp;"年决算数"</f>
        <v>2020年决算数</v>
      </c>
      <c r="D3" s="366" t="str">
        <f>YEAR(封面!$B$7)-1&amp;"年"</f>
        <v>2021年</v>
      </c>
      <c r="E3" s="366"/>
      <c r="F3" s="365" t="s">
        <v>13</v>
      </c>
      <c r="G3" s="365"/>
      <c r="H3" s="615" t="s">
        <v>14</v>
      </c>
    </row>
    <row r="4" s="422" customFormat="1" ht="36" customHeight="1" spans="1:8">
      <c r="A4" s="614"/>
      <c r="B4" s="365"/>
      <c r="C4" s="366"/>
      <c r="D4" s="366" t="s">
        <v>15</v>
      </c>
      <c r="E4" s="366" t="s">
        <v>16</v>
      </c>
      <c r="F4" s="366" t="str">
        <f>"比"&amp;YEAR(封面!$B$7)-2&amp;"年决算数增长%"</f>
        <v>比2020年决算数增长%</v>
      </c>
      <c r="G4" s="366" t="str">
        <f>"完成"&amp;YEAR(封面!$B$7)-1&amp;"年预算数的%"</f>
        <v>完成2021年预算数的%</v>
      </c>
      <c r="H4" s="615"/>
    </row>
    <row r="5" ht="36" customHeight="1" spans="1:8">
      <c r="A5" s="616" t="s">
        <v>17</v>
      </c>
      <c r="B5" s="617" t="s">
        <v>18</v>
      </c>
      <c r="C5" s="282">
        <f>SUM(C6:C20)</f>
        <v>58647</v>
      </c>
      <c r="D5" s="282">
        <f>SUM(D6:D20)</f>
        <v>74000</v>
      </c>
      <c r="E5" s="282">
        <f>SUM(E6:E20)</f>
        <v>66562</v>
      </c>
      <c r="F5" s="521">
        <f>IF(C5&lt;&gt;0,E5/C5-1,"")</f>
        <v>0.135</v>
      </c>
      <c r="G5" s="521">
        <f>IF(D5&lt;&gt;0,E5/D5,"")</f>
        <v>0.899</v>
      </c>
      <c r="H5" s="618" t="str">
        <f t="shared" ref="H5:H40" si="0">IF(B5&lt;&gt;"",IF(SUM(C5:E5)&lt;&gt;0,"是","否"),"是")</f>
        <v>是</v>
      </c>
    </row>
    <row r="6" ht="36" customHeight="1" spans="1:8">
      <c r="A6" s="619" t="s">
        <v>19</v>
      </c>
      <c r="B6" s="254" t="s">
        <v>20</v>
      </c>
      <c r="C6" s="277">
        <v>19087</v>
      </c>
      <c r="D6" s="620">
        <v>21000</v>
      </c>
      <c r="E6" s="436">
        <v>17075</v>
      </c>
      <c r="F6" s="525">
        <f t="shared" ref="F6:F41" si="1">IF(C6&lt;&gt;0,E6/C6-1,"")</f>
        <v>-0.105</v>
      </c>
      <c r="G6" s="525">
        <f t="shared" ref="G6:G41" si="2">IF(D6&lt;&gt;0,E6/D6,"")</f>
        <v>0.813</v>
      </c>
      <c r="H6" s="618" t="str">
        <f t="shared" si="0"/>
        <v>是</v>
      </c>
    </row>
    <row r="7" ht="36" customHeight="1" spans="1:8">
      <c r="A7" s="619" t="s">
        <v>21</v>
      </c>
      <c r="B7" s="254" t="s">
        <v>22</v>
      </c>
      <c r="C7" s="277">
        <v>1832</v>
      </c>
      <c r="D7" s="620">
        <v>2000</v>
      </c>
      <c r="E7" s="436">
        <v>1702</v>
      </c>
      <c r="F7" s="525">
        <f t="shared" si="1"/>
        <v>-0.071</v>
      </c>
      <c r="G7" s="525">
        <f t="shared" si="2"/>
        <v>0.851</v>
      </c>
      <c r="H7" s="618" t="str">
        <f t="shared" si="0"/>
        <v>是</v>
      </c>
    </row>
    <row r="8" ht="36" customHeight="1" spans="1:8">
      <c r="A8" s="619" t="s">
        <v>23</v>
      </c>
      <c r="B8" s="254" t="s">
        <v>24</v>
      </c>
      <c r="C8" s="277">
        <v>1197</v>
      </c>
      <c r="D8" s="620">
        <v>650</v>
      </c>
      <c r="E8" s="436">
        <v>665</v>
      </c>
      <c r="F8" s="525">
        <f t="shared" si="1"/>
        <v>-0.444</v>
      </c>
      <c r="G8" s="525">
        <f t="shared" si="2"/>
        <v>1.023</v>
      </c>
      <c r="H8" s="618" t="str">
        <f t="shared" si="0"/>
        <v>是</v>
      </c>
    </row>
    <row r="9" ht="36" customHeight="1" spans="1:8">
      <c r="A9" s="619" t="s">
        <v>25</v>
      </c>
      <c r="B9" s="254" t="s">
        <v>26</v>
      </c>
      <c r="C9" s="277">
        <v>158</v>
      </c>
      <c r="D9" s="620">
        <v>600</v>
      </c>
      <c r="E9" s="436">
        <v>423</v>
      </c>
      <c r="F9" s="525">
        <f t="shared" si="1"/>
        <v>1.677</v>
      </c>
      <c r="G9" s="525">
        <f t="shared" si="2"/>
        <v>0.705</v>
      </c>
      <c r="H9" s="618" t="str">
        <f t="shared" si="0"/>
        <v>是</v>
      </c>
    </row>
    <row r="10" ht="36" customHeight="1" spans="1:8">
      <c r="A10" s="619" t="s">
        <v>27</v>
      </c>
      <c r="B10" s="254" t="s">
        <v>28</v>
      </c>
      <c r="C10" s="277">
        <v>2281</v>
      </c>
      <c r="D10" s="620">
        <v>2500</v>
      </c>
      <c r="E10" s="436">
        <v>2138</v>
      </c>
      <c r="F10" s="525">
        <f t="shared" si="1"/>
        <v>-0.063</v>
      </c>
      <c r="G10" s="525">
        <f t="shared" si="2"/>
        <v>0.855</v>
      </c>
      <c r="H10" s="618" t="str">
        <f t="shared" si="0"/>
        <v>是</v>
      </c>
    </row>
    <row r="11" ht="36" customHeight="1" spans="1:8">
      <c r="A11" s="619" t="s">
        <v>29</v>
      </c>
      <c r="B11" s="254" t="s">
        <v>30</v>
      </c>
      <c r="C11" s="277">
        <v>1624</v>
      </c>
      <c r="D11" s="620">
        <v>1700</v>
      </c>
      <c r="E11" s="436">
        <v>2245</v>
      </c>
      <c r="F11" s="525">
        <f t="shared" si="1"/>
        <v>0.382</v>
      </c>
      <c r="G11" s="525">
        <f t="shared" si="2"/>
        <v>1.321</v>
      </c>
      <c r="H11" s="618" t="str">
        <f t="shared" si="0"/>
        <v>是</v>
      </c>
    </row>
    <row r="12" ht="36" customHeight="1" spans="1:8">
      <c r="A12" s="619" t="s">
        <v>31</v>
      </c>
      <c r="B12" s="254" t="s">
        <v>32</v>
      </c>
      <c r="C12" s="277">
        <v>1139</v>
      </c>
      <c r="D12" s="620">
        <v>1200</v>
      </c>
      <c r="E12" s="436">
        <v>1194</v>
      </c>
      <c r="F12" s="525">
        <f t="shared" si="1"/>
        <v>0.048</v>
      </c>
      <c r="G12" s="525">
        <f t="shared" si="2"/>
        <v>0.995</v>
      </c>
      <c r="H12" s="618" t="str">
        <f t="shared" si="0"/>
        <v>是</v>
      </c>
    </row>
    <row r="13" ht="36" customHeight="1" spans="1:8">
      <c r="A13" s="619" t="s">
        <v>33</v>
      </c>
      <c r="B13" s="254" t="s">
        <v>34</v>
      </c>
      <c r="C13" s="277">
        <v>2314</v>
      </c>
      <c r="D13" s="620">
        <v>2400</v>
      </c>
      <c r="E13" s="436">
        <v>2396</v>
      </c>
      <c r="F13" s="525">
        <f t="shared" si="1"/>
        <v>0.035</v>
      </c>
      <c r="G13" s="525">
        <f t="shared" si="2"/>
        <v>0.998</v>
      </c>
      <c r="H13" s="618" t="str">
        <f t="shared" si="0"/>
        <v>是</v>
      </c>
    </row>
    <row r="14" ht="36" customHeight="1" spans="1:8">
      <c r="A14" s="619" t="s">
        <v>35</v>
      </c>
      <c r="B14" s="254" t="s">
        <v>36</v>
      </c>
      <c r="C14" s="277">
        <v>11016</v>
      </c>
      <c r="D14" s="620">
        <v>11000</v>
      </c>
      <c r="E14" s="436">
        <v>14863</v>
      </c>
      <c r="F14" s="525">
        <f t="shared" si="1"/>
        <v>0.349</v>
      </c>
      <c r="G14" s="525">
        <f t="shared" si="2"/>
        <v>1.351</v>
      </c>
      <c r="H14" s="618" t="str">
        <f t="shared" si="0"/>
        <v>是</v>
      </c>
    </row>
    <row r="15" ht="36" customHeight="1" spans="1:8">
      <c r="A15" s="619" t="s">
        <v>37</v>
      </c>
      <c r="B15" s="254" t="s">
        <v>38</v>
      </c>
      <c r="C15" s="277">
        <v>798</v>
      </c>
      <c r="D15" s="620">
        <v>800</v>
      </c>
      <c r="E15" s="436">
        <v>870</v>
      </c>
      <c r="F15" s="525">
        <f t="shared" si="1"/>
        <v>0.09</v>
      </c>
      <c r="G15" s="525">
        <f t="shared" si="2"/>
        <v>1.088</v>
      </c>
      <c r="H15" s="618" t="str">
        <f t="shared" si="0"/>
        <v>是</v>
      </c>
    </row>
    <row r="16" ht="36" customHeight="1" spans="1:8">
      <c r="A16" s="619" t="s">
        <v>39</v>
      </c>
      <c r="B16" s="254" t="s">
        <v>40</v>
      </c>
      <c r="C16" s="277">
        <v>2632</v>
      </c>
      <c r="D16" s="620">
        <v>3000</v>
      </c>
      <c r="E16" s="436">
        <v>216</v>
      </c>
      <c r="F16" s="525">
        <f t="shared" si="1"/>
        <v>-0.918</v>
      </c>
      <c r="G16" s="525">
        <f t="shared" si="2"/>
        <v>0.072</v>
      </c>
      <c r="H16" s="618" t="str">
        <f t="shared" si="0"/>
        <v>是</v>
      </c>
    </row>
    <row r="17" ht="36" customHeight="1" spans="1:8">
      <c r="A17" s="619" t="s">
        <v>41</v>
      </c>
      <c r="B17" s="254" t="s">
        <v>42</v>
      </c>
      <c r="C17" s="277">
        <v>9631</v>
      </c>
      <c r="D17" s="620">
        <v>22000</v>
      </c>
      <c r="E17" s="436">
        <v>17514</v>
      </c>
      <c r="F17" s="525">
        <f t="shared" si="1"/>
        <v>0.819</v>
      </c>
      <c r="G17" s="525">
        <f t="shared" si="2"/>
        <v>0.796</v>
      </c>
      <c r="H17" s="618" t="str">
        <f t="shared" si="0"/>
        <v>是</v>
      </c>
    </row>
    <row r="18" ht="36" customHeight="1" spans="1:8">
      <c r="A18" s="619" t="s">
        <v>43</v>
      </c>
      <c r="B18" s="254" t="s">
        <v>44</v>
      </c>
      <c r="C18" s="277">
        <v>4812</v>
      </c>
      <c r="D18" s="620">
        <v>5000</v>
      </c>
      <c r="E18" s="436">
        <v>5120</v>
      </c>
      <c r="F18" s="525">
        <f t="shared" si="1"/>
        <v>0.064</v>
      </c>
      <c r="G18" s="525">
        <f t="shared" si="2"/>
        <v>1.024</v>
      </c>
      <c r="H18" s="618" t="str">
        <f t="shared" si="0"/>
        <v>是</v>
      </c>
    </row>
    <row r="19" ht="36" customHeight="1" spans="1:8">
      <c r="A19" s="619" t="s">
        <v>45</v>
      </c>
      <c r="B19" s="254" t="s">
        <v>46</v>
      </c>
      <c r="C19" s="277">
        <v>115</v>
      </c>
      <c r="D19" s="620">
        <v>150</v>
      </c>
      <c r="E19" s="436">
        <v>107</v>
      </c>
      <c r="F19" s="525">
        <f t="shared" si="1"/>
        <v>-0.07</v>
      </c>
      <c r="G19" s="525">
        <f t="shared" si="2"/>
        <v>0.713</v>
      </c>
      <c r="H19" s="618" t="str">
        <f t="shared" si="0"/>
        <v>是</v>
      </c>
    </row>
    <row r="20" ht="36" customHeight="1" spans="1:8">
      <c r="A20" s="655" t="s">
        <v>47</v>
      </c>
      <c r="B20" s="254" t="s">
        <v>48</v>
      </c>
      <c r="C20" s="277">
        <v>11</v>
      </c>
      <c r="D20" s="277"/>
      <c r="E20" s="436">
        <v>34</v>
      </c>
      <c r="F20" s="525">
        <f t="shared" si="1"/>
        <v>2.091</v>
      </c>
      <c r="G20" s="525" t="str">
        <f t="shared" si="2"/>
        <v/>
      </c>
      <c r="H20" s="618" t="str">
        <f t="shared" si="0"/>
        <v>是</v>
      </c>
    </row>
    <row r="21" ht="36" customHeight="1" spans="1:8">
      <c r="A21" s="621" t="s">
        <v>49</v>
      </c>
      <c r="B21" s="617" t="s">
        <v>50</v>
      </c>
      <c r="C21" s="282">
        <f>SUM(C22:C29)</f>
        <v>20938</v>
      </c>
      <c r="D21" s="282">
        <f>SUM(D22:D29)</f>
        <v>17523</v>
      </c>
      <c r="E21" s="282">
        <f>SUM(E22:E29)</f>
        <v>23696</v>
      </c>
      <c r="F21" s="521">
        <f t="shared" si="1"/>
        <v>0.132</v>
      </c>
      <c r="G21" s="521">
        <f t="shared" si="2"/>
        <v>1.352</v>
      </c>
      <c r="H21" s="618" t="str">
        <f t="shared" si="0"/>
        <v>是</v>
      </c>
    </row>
    <row r="22" ht="36" customHeight="1" spans="1:8">
      <c r="A22" s="622" t="s">
        <v>51</v>
      </c>
      <c r="B22" s="254" t="s">
        <v>52</v>
      </c>
      <c r="C22" s="277">
        <v>1793</v>
      </c>
      <c r="D22" s="620">
        <v>2000</v>
      </c>
      <c r="E22" s="436">
        <v>2379</v>
      </c>
      <c r="F22" s="525">
        <f t="shared" si="1"/>
        <v>0.327</v>
      </c>
      <c r="G22" s="525">
        <f t="shared" si="2"/>
        <v>1.19</v>
      </c>
      <c r="H22" s="618" t="str">
        <f t="shared" si="0"/>
        <v>是</v>
      </c>
    </row>
    <row r="23" ht="36" customHeight="1" spans="1:8">
      <c r="A23" s="619" t="s">
        <v>53</v>
      </c>
      <c r="B23" s="623" t="s">
        <v>54</v>
      </c>
      <c r="C23" s="277">
        <v>5930</v>
      </c>
      <c r="D23" s="620">
        <v>1420</v>
      </c>
      <c r="E23" s="436">
        <v>1638</v>
      </c>
      <c r="F23" s="525">
        <f t="shared" si="1"/>
        <v>-0.724</v>
      </c>
      <c r="G23" s="525">
        <f t="shared" si="2"/>
        <v>1.154</v>
      </c>
      <c r="H23" s="618" t="str">
        <f t="shared" si="0"/>
        <v>是</v>
      </c>
    </row>
    <row r="24" ht="36" customHeight="1" spans="1:8">
      <c r="A24" s="619" t="s">
        <v>55</v>
      </c>
      <c r="B24" s="254" t="s">
        <v>56</v>
      </c>
      <c r="C24" s="277">
        <v>2117</v>
      </c>
      <c r="D24" s="620">
        <v>2700</v>
      </c>
      <c r="E24" s="436">
        <v>1974</v>
      </c>
      <c r="F24" s="525">
        <f t="shared" si="1"/>
        <v>-0.068</v>
      </c>
      <c r="G24" s="525">
        <f t="shared" si="2"/>
        <v>0.731</v>
      </c>
      <c r="H24" s="618" t="str">
        <f t="shared" si="0"/>
        <v>是</v>
      </c>
    </row>
    <row r="25" ht="36" customHeight="1" spans="1:8">
      <c r="A25" s="619" t="s">
        <v>57</v>
      </c>
      <c r="B25" s="254" t="s">
        <v>58</v>
      </c>
      <c r="C25" s="277"/>
      <c r="D25" s="620"/>
      <c r="E25" s="436"/>
      <c r="F25" s="525" t="str">
        <f t="shared" si="1"/>
        <v/>
      </c>
      <c r="G25" s="525" t="str">
        <f t="shared" si="2"/>
        <v/>
      </c>
      <c r="H25" s="618" t="str">
        <f t="shared" si="0"/>
        <v>否</v>
      </c>
    </row>
    <row r="26" ht="36" customHeight="1" spans="1:8">
      <c r="A26" s="619" t="s">
        <v>59</v>
      </c>
      <c r="B26" s="254" t="s">
        <v>60</v>
      </c>
      <c r="C26" s="277">
        <v>6952</v>
      </c>
      <c r="D26" s="620">
        <v>9116</v>
      </c>
      <c r="E26" s="436">
        <v>16706</v>
      </c>
      <c r="F26" s="525">
        <f t="shared" si="1"/>
        <v>1.403</v>
      </c>
      <c r="G26" s="525">
        <f t="shared" si="2"/>
        <v>1.833</v>
      </c>
      <c r="H26" s="618" t="str">
        <f t="shared" si="0"/>
        <v>是</v>
      </c>
    </row>
    <row r="27" ht="36" customHeight="1" spans="1:8">
      <c r="A27" s="619" t="s">
        <v>61</v>
      </c>
      <c r="B27" s="254" t="s">
        <v>62</v>
      </c>
      <c r="C27" s="277">
        <v>20</v>
      </c>
      <c r="D27" s="620"/>
      <c r="E27" s="436"/>
      <c r="F27" s="525">
        <f t="shared" si="1"/>
        <v>-1</v>
      </c>
      <c r="G27" s="525" t="str">
        <f t="shared" si="2"/>
        <v/>
      </c>
      <c r="H27" s="618" t="str">
        <f t="shared" si="0"/>
        <v>是</v>
      </c>
    </row>
    <row r="28" ht="36" customHeight="1" spans="1:8">
      <c r="A28" s="619" t="s">
        <v>63</v>
      </c>
      <c r="B28" s="254" t="s">
        <v>64</v>
      </c>
      <c r="C28" s="277">
        <v>3991</v>
      </c>
      <c r="D28" s="620">
        <v>2247</v>
      </c>
      <c r="E28" s="436">
        <v>822</v>
      </c>
      <c r="F28" s="525">
        <f t="shared" si="1"/>
        <v>-0.794</v>
      </c>
      <c r="G28" s="525">
        <f t="shared" si="2"/>
        <v>0.366</v>
      </c>
      <c r="H28" s="618" t="str">
        <f t="shared" si="0"/>
        <v>是</v>
      </c>
    </row>
    <row r="29" ht="36" customHeight="1" spans="1:8">
      <c r="A29" s="619" t="s">
        <v>65</v>
      </c>
      <c r="B29" s="254" t="s">
        <v>66</v>
      </c>
      <c r="C29" s="277">
        <v>135</v>
      </c>
      <c r="D29" s="620">
        <v>40</v>
      </c>
      <c r="E29" s="436">
        <v>177</v>
      </c>
      <c r="F29" s="525">
        <f t="shared" si="1"/>
        <v>0.311</v>
      </c>
      <c r="G29" s="525">
        <f t="shared" si="2"/>
        <v>4.425</v>
      </c>
      <c r="H29" s="618" t="str">
        <f t="shared" si="0"/>
        <v>是</v>
      </c>
    </row>
    <row r="30" s="426" customFormat="1" ht="36" customHeight="1" spans="1:8">
      <c r="A30" s="619"/>
      <c r="B30" s="254"/>
      <c r="C30" s="277"/>
      <c r="D30" s="277"/>
      <c r="E30" s="436"/>
      <c r="F30" s="525"/>
      <c r="G30" s="525"/>
      <c r="H30" s="618" t="str">
        <f t="shared" si="0"/>
        <v>是</v>
      </c>
    </row>
    <row r="31" s="426" customFormat="1" ht="36" customHeight="1" spans="1:8">
      <c r="A31" s="624"/>
      <c r="B31" s="580" t="s">
        <v>67</v>
      </c>
      <c r="C31" s="282">
        <f>SUM(C5,C21)</f>
        <v>79585</v>
      </c>
      <c r="D31" s="282">
        <f>D21+D5</f>
        <v>91523</v>
      </c>
      <c r="E31" s="282">
        <f>E21+E5</f>
        <v>90258</v>
      </c>
      <c r="F31" s="521">
        <f t="shared" si="1"/>
        <v>0.134</v>
      </c>
      <c r="G31" s="521">
        <f t="shared" si="2"/>
        <v>0.986</v>
      </c>
      <c r="H31" s="618" t="str">
        <f t="shared" si="0"/>
        <v>是</v>
      </c>
    </row>
    <row r="32" s="426" customFormat="1" ht="36" customHeight="1" spans="1:8">
      <c r="A32" s="621">
        <v>105</v>
      </c>
      <c r="B32" s="251" t="s">
        <v>68</v>
      </c>
      <c r="C32" s="277"/>
      <c r="D32" s="277"/>
      <c r="E32" s="434">
        <v>86420</v>
      </c>
      <c r="F32" s="521" t="str">
        <f t="shared" si="1"/>
        <v/>
      </c>
      <c r="G32" s="521" t="str">
        <f t="shared" si="2"/>
        <v/>
      </c>
      <c r="H32" s="618" t="str">
        <f t="shared" si="0"/>
        <v>是</v>
      </c>
    </row>
    <row r="33" ht="36" customHeight="1" spans="1:8">
      <c r="A33" s="616">
        <v>110</v>
      </c>
      <c r="B33" s="617" t="s">
        <v>69</v>
      </c>
      <c r="C33" s="282">
        <f>SUM(C34:C40)</f>
        <v>308830</v>
      </c>
      <c r="D33" s="625">
        <f>SUM(D34:D40)</f>
        <v>318854</v>
      </c>
      <c r="E33" s="625">
        <f>SUM(E34:E40)</f>
        <v>202589</v>
      </c>
      <c r="F33" s="521">
        <f t="shared" si="1"/>
        <v>-0.344</v>
      </c>
      <c r="G33" s="521">
        <f t="shared" si="2"/>
        <v>0.635</v>
      </c>
      <c r="H33" s="618" t="str">
        <f t="shared" si="0"/>
        <v>是</v>
      </c>
    </row>
    <row r="34" ht="36" customHeight="1" spans="1:8">
      <c r="A34" s="619">
        <v>11001</v>
      </c>
      <c r="B34" s="254" t="s">
        <v>70</v>
      </c>
      <c r="C34" s="277">
        <v>6201</v>
      </c>
      <c r="D34" s="620">
        <v>5214</v>
      </c>
      <c r="E34" s="436">
        <v>5214</v>
      </c>
      <c r="F34" s="525">
        <f t="shared" si="1"/>
        <v>-0.159</v>
      </c>
      <c r="G34" s="525">
        <f t="shared" si="2"/>
        <v>1</v>
      </c>
      <c r="H34" s="618" t="str">
        <f t="shared" si="0"/>
        <v>是</v>
      </c>
    </row>
    <row r="35" ht="36" customHeight="1" spans="1:8">
      <c r="A35" s="619"/>
      <c r="B35" s="254" t="s">
        <v>71</v>
      </c>
      <c r="C35" s="277">
        <v>65957</v>
      </c>
      <c r="D35" s="620">
        <v>49720</v>
      </c>
      <c r="E35" s="436">
        <v>71418</v>
      </c>
      <c r="F35" s="525">
        <f t="shared" si="1"/>
        <v>0.083</v>
      </c>
      <c r="G35" s="525">
        <f t="shared" si="2"/>
        <v>1.436</v>
      </c>
      <c r="H35" s="618" t="str">
        <f t="shared" ref="H35:H41" si="3">IF(B35&lt;&gt;"",IF(SUM(C35:E35)&lt;&gt;0,"是","否"),"是")</f>
        <v>是</v>
      </c>
    </row>
    <row r="36" ht="36" customHeight="1" spans="1:8">
      <c r="A36" s="619"/>
      <c r="B36" s="254" t="s">
        <v>72</v>
      </c>
      <c r="C36" s="277">
        <v>115231</v>
      </c>
      <c r="D36" s="620">
        <v>120418</v>
      </c>
      <c r="E36" s="436">
        <v>100833</v>
      </c>
      <c r="F36" s="525">
        <f t="shared" si="1"/>
        <v>-0.125</v>
      </c>
      <c r="G36" s="525">
        <f t="shared" si="2"/>
        <v>0.837</v>
      </c>
      <c r="H36" s="618" t="str">
        <f t="shared" si="3"/>
        <v>是</v>
      </c>
    </row>
    <row r="37" ht="36" customHeight="1" spans="1:8">
      <c r="A37" s="619">
        <v>11008</v>
      </c>
      <c r="B37" s="254" t="s">
        <v>73</v>
      </c>
      <c r="C37" s="277">
        <v>4189</v>
      </c>
      <c r="D37" s="620">
        <v>1030</v>
      </c>
      <c r="E37" s="277">
        <v>1030</v>
      </c>
      <c r="F37" s="525">
        <f t="shared" si="1"/>
        <v>-0.754</v>
      </c>
      <c r="G37" s="525">
        <f t="shared" si="2"/>
        <v>1</v>
      </c>
      <c r="H37" s="618" t="str">
        <f t="shared" si="3"/>
        <v>是</v>
      </c>
    </row>
    <row r="38" ht="36" customHeight="1" spans="1:8">
      <c r="A38" s="619">
        <v>11009</v>
      </c>
      <c r="B38" s="254" t="s">
        <v>74</v>
      </c>
      <c r="C38" s="277">
        <v>115291</v>
      </c>
      <c r="D38" s="620">
        <v>142472</v>
      </c>
      <c r="E38" s="436">
        <v>23366</v>
      </c>
      <c r="F38" s="525">
        <f t="shared" si="1"/>
        <v>-0.797</v>
      </c>
      <c r="G38" s="525">
        <f t="shared" si="2"/>
        <v>0.164</v>
      </c>
      <c r="H38" s="618" t="str">
        <f t="shared" si="3"/>
        <v>是</v>
      </c>
    </row>
    <row r="39" ht="36" customHeight="1" spans="1:8">
      <c r="A39" s="626">
        <v>11013</v>
      </c>
      <c r="B39" s="627" t="s">
        <v>75</v>
      </c>
      <c r="C39" s="277"/>
      <c r="D39" s="277"/>
      <c r="E39" s="436"/>
      <c r="F39" s="525" t="str">
        <f t="shared" si="1"/>
        <v/>
      </c>
      <c r="G39" s="525" t="str">
        <f t="shared" si="2"/>
        <v/>
      </c>
      <c r="H39" s="618" t="str">
        <f t="shared" si="3"/>
        <v>否</v>
      </c>
    </row>
    <row r="40" ht="36" customHeight="1" spans="1:8">
      <c r="A40" s="626">
        <v>11015</v>
      </c>
      <c r="B40" s="627" t="s">
        <v>76</v>
      </c>
      <c r="C40" s="277">
        <v>1961</v>
      </c>
      <c r="D40" s="277"/>
      <c r="E40" s="436">
        <v>728</v>
      </c>
      <c r="F40" s="525">
        <f t="shared" si="1"/>
        <v>-0.629</v>
      </c>
      <c r="G40" s="525" t="str">
        <f t="shared" si="2"/>
        <v/>
      </c>
      <c r="H40" s="618" t="str">
        <f t="shared" si="3"/>
        <v>是</v>
      </c>
    </row>
    <row r="41" s="424" customFormat="1" ht="36" customHeight="1" spans="1:8">
      <c r="A41" s="628"/>
      <c r="B41" s="629" t="s">
        <v>77</v>
      </c>
      <c r="C41" s="282">
        <f>+C31+C33</f>
        <v>388415</v>
      </c>
      <c r="D41" s="282">
        <f>D33+D32+D31</f>
        <v>410377</v>
      </c>
      <c r="E41" s="282">
        <f>E33+E32+E31</f>
        <v>379267</v>
      </c>
      <c r="F41" s="521">
        <f t="shared" si="1"/>
        <v>-0.024</v>
      </c>
      <c r="G41" s="521">
        <f t="shared" si="2"/>
        <v>0.924</v>
      </c>
      <c r="H41" s="618" t="str">
        <f t="shared" si="3"/>
        <v>是</v>
      </c>
    </row>
    <row r="42" ht="50.1" customHeight="1" spans="2:7">
      <c r="B42" s="630"/>
      <c r="C42" s="631"/>
      <c r="D42" s="631"/>
      <c r="E42" s="631"/>
      <c r="F42" s="631"/>
      <c r="G42" s="631"/>
    </row>
    <row r="43" spans="4:5">
      <c r="D43" s="393"/>
      <c r="E43" s="393"/>
    </row>
  </sheetData>
  <mergeCells count="8">
    <mergeCell ref="B1:G1"/>
    <mergeCell ref="D3:E3"/>
    <mergeCell ref="F3:G3"/>
    <mergeCell ref="B42:G42"/>
    <mergeCell ref="A3:A4"/>
    <mergeCell ref="B3:B4"/>
    <mergeCell ref="C3:C4"/>
    <mergeCell ref="H3:H4"/>
  </mergeCells>
  <conditionalFormatting sqref="F2">
    <cfRule type="cellIs" dxfId="0" priority="98" stopIfTrue="1" operator="lessThanOrEqual">
      <formula>-1</formula>
    </cfRule>
  </conditionalFormatting>
  <conditionalFormatting sqref="G2">
    <cfRule type="cellIs" dxfId="0" priority="89" stopIfTrue="1" operator="lessThanOrEqual">
      <formula>-1</formula>
    </cfRule>
  </conditionalFormatting>
  <conditionalFormatting sqref="D5:E5">
    <cfRule type="expression" dxfId="1" priority="35" stopIfTrue="1">
      <formula>"len($A:$A)=3"</formula>
    </cfRule>
    <cfRule type="expression" dxfId="1" priority="34" stopIfTrue="1">
      <formula>"len($A:$A)=3"</formula>
    </cfRule>
  </conditionalFormatting>
  <conditionalFormatting sqref="D19">
    <cfRule type="expression" dxfId="1" priority="29" stopIfTrue="1">
      <formula>"len($A:$A)=3"</formula>
    </cfRule>
  </conditionalFormatting>
  <conditionalFormatting sqref="A32:B32">
    <cfRule type="expression" dxfId="1" priority="84" stopIfTrue="1">
      <formula>"len($A:$A)=3"</formula>
    </cfRule>
  </conditionalFormatting>
  <conditionalFormatting sqref="C32">
    <cfRule type="expression" dxfId="1" priority="3" stopIfTrue="1">
      <formula>"len($A:$A)=3"</formula>
    </cfRule>
  </conditionalFormatting>
  <conditionalFormatting sqref="C33">
    <cfRule type="expression" dxfId="1" priority="10" stopIfTrue="1">
      <formula>"len($A:$A)=3"</formula>
    </cfRule>
    <cfRule type="expression" dxfId="1" priority="6" stopIfTrue="1">
      <formula>"len($A:$A)=3"</formula>
    </cfRule>
  </conditionalFormatting>
  <conditionalFormatting sqref="D33:E33">
    <cfRule type="expression" dxfId="1" priority="27" stopIfTrue="1">
      <formula>"len($A:$A)=3"</formula>
    </cfRule>
    <cfRule type="expression" dxfId="1" priority="26" stopIfTrue="1">
      <formula>"len($A:$A)=3"</formula>
    </cfRule>
  </conditionalFormatting>
  <conditionalFormatting sqref="D34">
    <cfRule type="expression" dxfId="1" priority="25" stopIfTrue="1">
      <formula>"len($A:$A)=3"</formula>
    </cfRule>
    <cfRule type="expression" dxfId="1" priority="24" stopIfTrue="1">
      <formula>"len($A:$A)=3"</formula>
    </cfRule>
    <cfRule type="expression" dxfId="1" priority="23" stopIfTrue="1">
      <formula>"len($A:$A)=3"</formula>
    </cfRule>
    <cfRule type="expression" dxfId="1" priority="22" stopIfTrue="1">
      <formula>"len($A:$A)=3"</formula>
    </cfRule>
  </conditionalFormatting>
  <conditionalFormatting sqref="D35">
    <cfRule type="expression" dxfId="1" priority="21" stopIfTrue="1">
      <formula>"len($A:$A)=3"</formula>
    </cfRule>
    <cfRule type="expression" dxfId="1" priority="20" stopIfTrue="1">
      <formula>"len($A:$A)=3"</formula>
    </cfRule>
    <cfRule type="expression" dxfId="1" priority="19" stopIfTrue="1">
      <formula>"len($A:$A)=3"</formula>
    </cfRule>
    <cfRule type="expression" dxfId="1" priority="18" stopIfTrue="1">
      <formula>"len($A:$A)=3"</formula>
    </cfRule>
  </conditionalFormatting>
  <conditionalFormatting sqref="D36">
    <cfRule type="expression" dxfId="1" priority="17" stopIfTrue="1">
      <formula>"len($A:$A)=3"</formula>
    </cfRule>
    <cfRule type="expression" dxfId="1" priority="16" stopIfTrue="1">
      <formula>"len($A:$A)=3"</formula>
    </cfRule>
    <cfRule type="expression" dxfId="1" priority="15" stopIfTrue="1">
      <formula>"len($A:$A)=3"</formula>
    </cfRule>
    <cfRule type="expression" dxfId="1" priority="14" stopIfTrue="1">
      <formula>"len($A:$A)=3"</formula>
    </cfRule>
  </conditionalFormatting>
  <conditionalFormatting sqref="D37">
    <cfRule type="expression" dxfId="1" priority="13" stopIfTrue="1">
      <formula>"len($A:$A)=3"</formula>
    </cfRule>
    <cfRule type="expression" dxfId="1" priority="12" stopIfTrue="1">
      <formula>"len($A:$A)=3"</formula>
    </cfRule>
  </conditionalFormatting>
  <conditionalFormatting sqref="D38">
    <cfRule type="expression" dxfId="1" priority="11" stopIfTrue="1">
      <formula>"len($A:$A)=3"</formula>
    </cfRule>
  </conditionalFormatting>
  <conditionalFormatting sqref="C41">
    <cfRule type="expression" dxfId="1" priority="9" stopIfTrue="1">
      <formula>"len($A:$A)=3"</formula>
    </cfRule>
    <cfRule type="expression" dxfId="1" priority="5" stopIfTrue="1">
      <formula>"len($A:$A)=3"</formula>
    </cfRule>
  </conditionalFormatting>
  <conditionalFormatting sqref="D41:E41">
    <cfRule type="expression" dxfId="1" priority="36" stopIfTrue="1">
      <formula>"len($A:$A)=3"</formula>
    </cfRule>
  </conditionalFormatting>
  <conditionalFormatting sqref="B5:B7">
    <cfRule type="expression" dxfId="1" priority="88" stopIfTrue="1">
      <formula>"len($A:$A)=3"</formula>
    </cfRule>
  </conditionalFormatting>
  <conditionalFormatting sqref="B39:B40">
    <cfRule type="expression" dxfId="1" priority="56" stopIfTrue="1">
      <formula>"len($A:$A)=3"</formula>
    </cfRule>
    <cfRule type="expression" dxfId="1" priority="57" stopIfTrue="1">
      <formula>"len($A:$A)=3"</formula>
    </cfRule>
  </conditionalFormatting>
  <conditionalFormatting sqref="C5:C20">
    <cfRule type="expression" dxfId="1" priority="8" stopIfTrue="1">
      <formula>"len($A:$A)=3"</formula>
    </cfRule>
  </conditionalFormatting>
  <conditionalFormatting sqref="C5:C32">
    <cfRule type="expression" dxfId="1" priority="7" stopIfTrue="1">
      <formula>"len($A:$A)=3"</formula>
    </cfRule>
  </conditionalFormatting>
  <conditionalFormatting sqref="C22:C29">
    <cfRule type="expression" dxfId="1" priority="4" stopIfTrue="1">
      <formula>"len($A:$A)=3"</formula>
    </cfRule>
  </conditionalFormatting>
  <conditionalFormatting sqref="C34:C40">
    <cfRule type="expression" dxfId="1" priority="2" stopIfTrue="1">
      <formula>"len($A:$A)=3"</formula>
    </cfRule>
    <cfRule type="expression" dxfId="1" priority="1" stopIfTrue="1">
      <formula>"len($A:$A)=3"</formula>
    </cfRule>
  </conditionalFormatting>
  <conditionalFormatting sqref="D6:D7">
    <cfRule type="expression" dxfId="1" priority="33" stopIfTrue="1">
      <formula>"len($A:$A)=3"</formula>
    </cfRule>
  </conditionalFormatting>
  <conditionalFormatting sqref="D6:D11">
    <cfRule type="expression" dxfId="1" priority="31" stopIfTrue="1">
      <formula>"len($A:$A)=3"</formula>
    </cfRule>
  </conditionalFormatting>
  <conditionalFormatting sqref="D8:D9">
    <cfRule type="expression" dxfId="1" priority="32" stopIfTrue="1">
      <formula>"len($A:$A)=3"</formula>
    </cfRule>
  </conditionalFormatting>
  <conditionalFormatting sqref="D12:D18">
    <cfRule type="expression" dxfId="1" priority="30" stopIfTrue="1">
      <formula>"len($A:$A)=3"</formula>
    </cfRule>
  </conditionalFormatting>
  <conditionalFormatting sqref="D22:D29">
    <cfRule type="expression" dxfId="1" priority="28" stopIfTrue="1">
      <formula>"len($A:$A)=3"</formula>
    </cfRule>
  </conditionalFormatting>
  <conditionalFormatting sqref="E34:E36">
    <cfRule type="expression" dxfId="1" priority="69" stopIfTrue="1">
      <formula>"len($A:$A)=3"</formula>
    </cfRule>
    <cfRule type="expression" dxfId="1" priority="61" stopIfTrue="1">
      <formula>"len($A:$A)=3"</formula>
    </cfRule>
  </conditionalFormatting>
  <conditionalFormatting sqref="A5:B32">
    <cfRule type="expression" dxfId="1" priority="85" stopIfTrue="1">
      <formula>"len($A:$A)=3"</formula>
    </cfRule>
  </conditionalFormatting>
  <conditionalFormatting sqref="B8:B9 B32:B36 A37:B37">
    <cfRule type="expression" dxfId="1" priority="86" stopIfTrue="1">
      <formula>"len($A:$A)=3"</formula>
    </cfRule>
  </conditionalFormatting>
  <conditionalFormatting sqref="A33:B36 B40:B42">
    <cfRule type="expression" dxfId="1" priority="83" stopIfTrue="1">
      <formula>"len($A:$A)=3"</formula>
    </cfRule>
  </conditionalFormatting>
  <conditionalFormatting sqref="A34:B36">
    <cfRule type="expression" dxfId="1" priority="82" stopIfTrue="1">
      <formula>"len($A:$A)=3"</formula>
    </cfRule>
  </conditionalFormatting>
  <conditionalFormatting sqref="A37:B42">
    <cfRule type="expression" dxfId="1" priority="8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useFirstPageNumber="1"/>
  <headerFooter alignWithMargins="0">
    <oddFooter>&amp;C&amp;16- &amp;P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53"/>
  <sheetViews>
    <sheetView showGridLines="0" showZeros="0" view="pageBreakPreview" zoomScale="70" zoomScaleNormal="90" workbookViewId="0">
      <pane ySplit="4" topLeftCell="A23" activePane="bottomLeft" state="frozen"/>
      <selection/>
      <selection pane="bottomLeft" activeCell="E38" sqref="E38"/>
    </sheetView>
  </sheetViews>
  <sheetFormatPr defaultColWidth="9" defaultRowHeight="14.25" outlineLevelCol="7"/>
  <cols>
    <col min="1" max="1" width="13.75" style="584" customWidth="1"/>
    <col min="2" max="2" width="43.6333333333333" style="584" customWidth="1"/>
    <col min="3" max="5" width="16.6333333333333" style="584" customWidth="1"/>
    <col min="6" max="7" width="15.5" style="584" customWidth="1"/>
    <col min="8" max="8" width="9.13333333333333" style="584" customWidth="1"/>
    <col min="9" max="16384" width="9" style="584"/>
  </cols>
  <sheetData>
    <row r="1" ht="45" customHeight="1" spans="2:7">
      <c r="B1" s="446" t="str">
        <f>YEAR(封面!$B$7)-1&amp;"年澄江市一般公共预算收支情况表"</f>
        <v>2021年澄江市一般公共预算收支情况表</v>
      </c>
      <c r="C1" s="446"/>
      <c r="D1" s="446"/>
      <c r="E1" s="446"/>
      <c r="F1" s="446"/>
      <c r="G1" s="446"/>
    </row>
    <row r="2" ht="18.95" customHeight="1" spans="1:7">
      <c r="A2" s="585"/>
      <c r="B2" s="447" t="s">
        <v>9</v>
      </c>
      <c r="C2" s="586"/>
      <c r="D2" s="586"/>
      <c r="E2" s="587"/>
      <c r="G2" s="451" t="s">
        <v>10</v>
      </c>
    </row>
    <row r="3" s="582" customFormat="1" ht="36" customHeight="1" spans="1:8">
      <c r="A3" s="588" t="s">
        <v>11</v>
      </c>
      <c r="B3" s="452" t="s">
        <v>12</v>
      </c>
      <c r="C3" s="453" t="str">
        <f>YEAR(封面!$B$7)-2&amp;"年决算数"</f>
        <v>2020年决算数</v>
      </c>
      <c r="D3" s="453" t="str">
        <f>YEAR(封面!$B$7)-1&amp;"年"</f>
        <v>2021年</v>
      </c>
      <c r="E3" s="453"/>
      <c r="F3" s="452" t="s">
        <v>13</v>
      </c>
      <c r="G3" s="452"/>
      <c r="H3" s="589" t="s">
        <v>14</v>
      </c>
    </row>
    <row r="4" s="582" customFormat="1" ht="36" customHeight="1" spans="1:8">
      <c r="A4" s="588"/>
      <c r="B4" s="452"/>
      <c r="C4" s="453"/>
      <c r="D4" s="453" t="s">
        <v>15</v>
      </c>
      <c r="E4" s="453" t="s">
        <v>16</v>
      </c>
      <c r="F4" s="453" t="str">
        <f>"比"&amp;YEAR(封面!$B$7)-2&amp;"年决算数增长%"</f>
        <v>比2020年决算数增长%</v>
      </c>
      <c r="G4" s="453" t="str">
        <f>"完成"&amp;YEAR(封面!$B$7)-1&amp;"年预算数的%"</f>
        <v>完成2021年预算数的%</v>
      </c>
      <c r="H4" s="589"/>
    </row>
    <row r="5" ht="37.15" customHeight="1" spans="1:8">
      <c r="A5" s="590" t="s">
        <v>78</v>
      </c>
      <c r="B5" s="591" t="s">
        <v>79</v>
      </c>
      <c r="C5" s="97">
        <v>27823</v>
      </c>
      <c r="D5" s="405">
        <v>33682</v>
      </c>
      <c r="E5" s="404">
        <v>25427</v>
      </c>
      <c r="F5" s="525">
        <f>IF(C5&lt;&gt;0,E5/C5-1,"")</f>
        <v>-0.086</v>
      </c>
      <c r="G5" s="525">
        <f>IF(D5&lt;&gt;0,E5/D5,"")</f>
        <v>0.755</v>
      </c>
      <c r="H5" s="592" t="str">
        <f>IF(LEN(A5)=3,"是",IF(B5&lt;&gt;"",IF(SUM(C5:E5)&lt;&gt;0,"是","否"),"是"))</f>
        <v>是</v>
      </c>
    </row>
    <row r="6" ht="37.15" customHeight="1" spans="1:8">
      <c r="A6" s="590" t="s">
        <v>80</v>
      </c>
      <c r="B6" s="593" t="s">
        <v>81</v>
      </c>
      <c r="C6" s="97"/>
      <c r="D6" s="405">
        <v>0</v>
      </c>
      <c r="E6" s="404">
        <v>0</v>
      </c>
      <c r="F6" s="525" t="str">
        <f t="shared" ref="F6:F39" si="0">IF(C6&lt;&gt;0,E6/C6-1,"")</f>
        <v/>
      </c>
      <c r="G6" s="525" t="str">
        <f t="shared" ref="G6:G39" si="1">IF(D6&lt;&gt;0,E6/D6,"")</f>
        <v/>
      </c>
      <c r="H6" s="592" t="str">
        <f t="shared" ref="H6:H39" si="2">IF(LEN(A6)=3,"是",IF(B6&lt;&gt;"",IF(SUM(C6:E6)&lt;&gt;0,"是","否"),"是"))</f>
        <v>是</v>
      </c>
    </row>
    <row r="7" ht="37.15" customHeight="1" spans="1:8">
      <c r="A7" s="590" t="s">
        <v>82</v>
      </c>
      <c r="B7" s="593" t="s">
        <v>83</v>
      </c>
      <c r="C7" s="97">
        <v>172</v>
      </c>
      <c r="D7" s="405">
        <v>137</v>
      </c>
      <c r="E7" s="404">
        <v>177</v>
      </c>
      <c r="F7" s="525">
        <f t="shared" si="0"/>
        <v>0.029</v>
      </c>
      <c r="G7" s="525">
        <f t="shared" si="1"/>
        <v>1.292</v>
      </c>
      <c r="H7" s="592" t="str">
        <f t="shared" si="2"/>
        <v>是</v>
      </c>
    </row>
    <row r="8" ht="37.15" customHeight="1" spans="1:8">
      <c r="A8" s="590">
        <v>204</v>
      </c>
      <c r="B8" s="593" t="s">
        <v>84</v>
      </c>
      <c r="C8" s="97">
        <v>10389</v>
      </c>
      <c r="D8" s="405">
        <v>11203</v>
      </c>
      <c r="E8" s="404">
        <v>8891</v>
      </c>
      <c r="F8" s="525">
        <f t="shared" si="0"/>
        <v>-0.144</v>
      </c>
      <c r="G8" s="525">
        <f t="shared" si="1"/>
        <v>0.794</v>
      </c>
      <c r="H8" s="592" t="str">
        <f t="shared" si="2"/>
        <v>是</v>
      </c>
    </row>
    <row r="9" ht="37.15" customHeight="1" spans="1:8">
      <c r="A9" s="590" t="s">
        <v>85</v>
      </c>
      <c r="B9" s="593" t="s">
        <v>86</v>
      </c>
      <c r="C9" s="97">
        <v>43403</v>
      </c>
      <c r="D9" s="405">
        <v>42626</v>
      </c>
      <c r="E9" s="404">
        <v>43402</v>
      </c>
      <c r="F9" s="525">
        <f t="shared" si="0"/>
        <v>0</v>
      </c>
      <c r="G9" s="525">
        <f t="shared" si="1"/>
        <v>1.018</v>
      </c>
      <c r="H9" s="592" t="str">
        <f t="shared" si="2"/>
        <v>是</v>
      </c>
    </row>
    <row r="10" ht="37.15" customHeight="1" spans="1:8">
      <c r="A10" s="590" t="s">
        <v>87</v>
      </c>
      <c r="B10" s="593" t="s">
        <v>88</v>
      </c>
      <c r="C10" s="97">
        <v>9190</v>
      </c>
      <c r="D10" s="405">
        <v>1576</v>
      </c>
      <c r="E10" s="404">
        <v>916</v>
      </c>
      <c r="F10" s="525">
        <f t="shared" si="0"/>
        <v>-0.9</v>
      </c>
      <c r="G10" s="525">
        <f t="shared" si="1"/>
        <v>0.581</v>
      </c>
      <c r="H10" s="592" t="str">
        <f t="shared" si="2"/>
        <v>是</v>
      </c>
    </row>
    <row r="11" ht="37.15" customHeight="1" spans="1:8">
      <c r="A11" s="590" t="s">
        <v>89</v>
      </c>
      <c r="B11" s="593" t="s">
        <v>90</v>
      </c>
      <c r="C11" s="97">
        <v>6276</v>
      </c>
      <c r="D11" s="405">
        <v>5113</v>
      </c>
      <c r="E11" s="404">
        <v>2914</v>
      </c>
      <c r="F11" s="525">
        <f t="shared" si="0"/>
        <v>-0.536</v>
      </c>
      <c r="G11" s="525">
        <f t="shared" si="1"/>
        <v>0.57</v>
      </c>
      <c r="H11" s="592" t="str">
        <f t="shared" si="2"/>
        <v>是</v>
      </c>
    </row>
    <row r="12" ht="37.15" customHeight="1" spans="1:8">
      <c r="A12" s="590" t="s">
        <v>91</v>
      </c>
      <c r="B12" s="593" t="s">
        <v>92</v>
      </c>
      <c r="C12" s="97">
        <v>32009</v>
      </c>
      <c r="D12" s="405">
        <v>38874</v>
      </c>
      <c r="E12" s="404">
        <v>30041</v>
      </c>
      <c r="F12" s="525">
        <f t="shared" si="0"/>
        <v>-0.061</v>
      </c>
      <c r="G12" s="525">
        <f t="shared" si="1"/>
        <v>0.773</v>
      </c>
      <c r="H12" s="592" t="str">
        <f t="shared" si="2"/>
        <v>是</v>
      </c>
    </row>
    <row r="13" ht="37.15" customHeight="1" spans="1:8">
      <c r="A13" s="590" t="s">
        <v>93</v>
      </c>
      <c r="B13" s="593" t="s">
        <v>94</v>
      </c>
      <c r="C13" s="97">
        <v>35510</v>
      </c>
      <c r="D13" s="405">
        <v>22184</v>
      </c>
      <c r="E13" s="404">
        <v>16827</v>
      </c>
      <c r="F13" s="525">
        <f t="shared" si="0"/>
        <v>-0.526</v>
      </c>
      <c r="G13" s="525">
        <f t="shared" si="1"/>
        <v>0.759</v>
      </c>
      <c r="H13" s="592" t="str">
        <f t="shared" si="2"/>
        <v>是</v>
      </c>
    </row>
    <row r="14" ht="37.15" customHeight="1" spans="1:8">
      <c r="A14" s="590" t="s">
        <v>95</v>
      </c>
      <c r="B14" s="593" t="s">
        <v>96</v>
      </c>
      <c r="C14" s="97">
        <v>87110</v>
      </c>
      <c r="D14" s="405">
        <v>73959</v>
      </c>
      <c r="E14" s="404">
        <v>33229</v>
      </c>
      <c r="F14" s="525">
        <f t="shared" si="0"/>
        <v>-0.619</v>
      </c>
      <c r="G14" s="525">
        <f t="shared" si="1"/>
        <v>0.449</v>
      </c>
      <c r="H14" s="592" t="str">
        <f t="shared" si="2"/>
        <v>是</v>
      </c>
    </row>
    <row r="15" ht="37.15" customHeight="1" spans="1:8">
      <c r="A15" s="590" t="s">
        <v>97</v>
      </c>
      <c r="B15" s="593" t="s">
        <v>98</v>
      </c>
      <c r="C15" s="97">
        <v>6856</v>
      </c>
      <c r="D15" s="405">
        <v>11658</v>
      </c>
      <c r="E15" s="404">
        <v>16703</v>
      </c>
      <c r="F15" s="525">
        <f t="shared" si="0"/>
        <v>1.436</v>
      </c>
      <c r="G15" s="525">
        <f t="shared" si="1"/>
        <v>1.433</v>
      </c>
      <c r="H15" s="592" t="str">
        <f t="shared" si="2"/>
        <v>是</v>
      </c>
    </row>
    <row r="16" ht="37.15" customHeight="1" spans="1:8">
      <c r="A16" s="590" t="s">
        <v>99</v>
      </c>
      <c r="B16" s="593" t="s">
        <v>100</v>
      </c>
      <c r="C16" s="97">
        <v>19960</v>
      </c>
      <c r="D16" s="405">
        <v>37748</v>
      </c>
      <c r="E16" s="405">
        <v>23262</v>
      </c>
      <c r="F16" s="525">
        <f t="shared" si="0"/>
        <v>0.165</v>
      </c>
      <c r="G16" s="525">
        <f t="shared" si="1"/>
        <v>0.616</v>
      </c>
      <c r="H16" s="592" t="str">
        <f t="shared" si="2"/>
        <v>是</v>
      </c>
    </row>
    <row r="17" ht="37.15" customHeight="1" spans="1:8">
      <c r="A17" s="590" t="s">
        <v>101</v>
      </c>
      <c r="B17" s="593" t="s">
        <v>102</v>
      </c>
      <c r="C17" s="97">
        <v>2583</v>
      </c>
      <c r="D17" s="405">
        <v>8645</v>
      </c>
      <c r="E17" s="404">
        <v>2775</v>
      </c>
      <c r="F17" s="525">
        <f t="shared" si="0"/>
        <v>0.074</v>
      </c>
      <c r="G17" s="525">
        <f t="shared" si="1"/>
        <v>0.321</v>
      </c>
      <c r="H17" s="592" t="str">
        <f t="shared" si="2"/>
        <v>是</v>
      </c>
    </row>
    <row r="18" ht="37.15" customHeight="1" spans="1:8">
      <c r="A18" s="590" t="s">
        <v>103</v>
      </c>
      <c r="B18" s="593" t="s">
        <v>104</v>
      </c>
      <c r="C18" s="97">
        <v>605</v>
      </c>
      <c r="D18" s="405">
        <v>640</v>
      </c>
      <c r="E18" s="404">
        <v>597</v>
      </c>
      <c r="F18" s="525">
        <f t="shared" si="0"/>
        <v>-0.013</v>
      </c>
      <c r="G18" s="525">
        <f t="shared" si="1"/>
        <v>0.933</v>
      </c>
      <c r="H18" s="592" t="str">
        <f t="shared" si="2"/>
        <v>是</v>
      </c>
    </row>
    <row r="19" ht="37.15" customHeight="1" spans="1:8">
      <c r="A19" s="590" t="s">
        <v>105</v>
      </c>
      <c r="B19" s="593" t="s">
        <v>106</v>
      </c>
      <c r="C19" s="97">
        <v>228</v>
      </c>
      <c r="D19" s="405">
        <v>241</v>
      </c>
      <c r="E19" s="404">
        <v>214</v>
      </c>
      <c r="F19" s="525">
        <f t="shared" si="0"/>
        <v>-0.061</v>
      </c>
      <c r="G19" s="525">
        <f t="shared" si="1"/>
        <v>0.888</v>
      </c>
      <c r="H19" s="592" t="str">
        <f t="shared" si="2"/>
        <v>是</v>
      </c>
    </row>
    <row r="20" ht="37.15" customHeight="1" spans="1:8">
      <c r="A20" s="590" t="s">
        <v>107</v>
      </c>
      <c r="B20" s="593" t="s">
        <v>108</v>
      </c>
      <c r="C20" s="97"/>
      <c r="D20" s="405">
        <v>329</v>
      </c>
      <c r="E20" s="404">
        <v>363</v>
      </c>
      <c r="F20" s="525" t="str">
        <f t="shared" si="0"/>
        <v/>
      </c>
      <c r="G20" s="525">
        <f t="shared" si="1"/>
        <v>1.103</v>
      </c>
      <c r="H20" s="592" t="str">
        <f t="shared" si="2"/>
        <v>是</v>
      </c>
    </row>
    <row r="21" ht="37.15" customHeight="1" spans="1:8">
      <c r="A21" s="590" t="s">
        <v>109</v>
      </c>
      <c r="B21" s="593" t="s">
        <v>110</v>
      </c>
      <c r="C21" s="97"/>
      <c r="D21" s="405">
        <v>14</v>
      </c>
      <c r="E21" s="404">
        <v>0</v>
      </c>
      <c r="F21" s="525" t="str">
        <f t="shared" si="0"/>
        <v/>
      </c>
      <c r="G21" s="525">
        <f t="shared" si="1"/>
        <v>0</v>
      </c>
      <c r="H21" s="592" t="str">
        <f t="shared" si="2"/>
        <v>是</v>
      </c>
    </row>
    <row r="22" ht="37.15" customHeight="1" spans="1:8">
      <c r="A22" s="590" t="s">
        <v>111</v>
      </c>
      <c r="B22" s="593" t="s">
        <v>112</v>
      </c>
      <c r="C22" s="97">
        <v>4733</v>
      </c>
      <c r="D22" s="405">
        <v>7943</v>
      </c>
      <c r="E22" s="404">
        <v>1546</v>
      </c>
      <c r="F22" s="525">
        <f t="shared" si="0"/>
        <v>-0.673</v>
      </c>
      <c r="G22" s="525">
        <f t="shared" si="1"/>
        <v>0.195</v>
      </c>
      <c r="H22" s="592" t="str">
        <f t="shared" si="2"/>
        <v>是</v>
      </c>
    </row>
    <row r="23" ht="37.15" customHeight="1" spans="1:8">
      <c r="A23" s="590" t="s">
        <v>113</v>
      </c>
      <c r="B23" s="593" t="s">
        <v>114</v>
      </c>
      <c r="C23" s="97">
        <v>66944</v>
      </c>
      <c r="D23" s="405">
        <v>49957</v>
      </c>
      <c r="E23" s="404">
        <v>17823</v>
      </c>
      <c r="F23" s="525">
        <f t="shared" si="0"/>
        <v>-0.734</v>
      </c>
      <c r="G23" s="525">
        <f t="shared" si="1"/>
        <v>0.357</v>
      </c>
      <c r="H23" s="592" t="str">
        <f t="shared" si="2"/>
        <v>是</v>
      </c>
    </row>
    <row r="24" ht="37.15" customHeight="1" spans="1:8">
      <c r="A24" s="590" t="s">
        <v>115</v>
      </c>
      <c r="B24" s="593" t="s">
        <v>116</v>
      </c>
      <c r="C24" s="97">
        <v>109</v>
      </c>
      <c r="D24" s="405">
        <v>324</v>
      </c>
      <c r="E24" s="404">
        <v>386</v>
      </c>
      <c r="F24" s="525">
        <f t="shared" si="0"/>
        <v>2.541</v>
      </c>
      <c r="G24" s="525">
        <f t="shared" si="1"/>
        <v>1.191</v>
      </c>
      <c r="H24" s="592" t="str">
        <f t="shared" si="2"/>
        <v>是</v>
      </c>
    </row>
    <row r="25" ht="37.15" customHeight="1" spans="1:8">
      <c r="A25" s="590" t="s">
        <v>117</v>
      </c>
      <c r="B25" s="593" t="s">
        <v>118</v>
      </c>
      <c r="C25" s="97">
        <v>1418</v>
      </c>
      <c r="D25" s="405">
        <v>1926</v>
      </c>
      <c r="E25" s="404">
        <v>1224</v>
      </c>
      <c r="F25" s="525">
        <f t="shared" si="0"/>
        <v>-0.137</v>
      </c>
      <c r="G25" s="525">
        <f t="shared" si="1"/>
        <v>0.636</v>
      </c>
      <c r="H25" s="592" t="str">
        <f t="shared" si="2"/>
        <v>是</v>
      </c>
    </row>
    <row r="26" ht="37.15" customHeight="1" spans="1:8">
      <c r="A26" s="590" t="s">
        <v>119</v>
      </c>
      <c r="B26" s="593" t="s">
        <v>120</v>
      </c>
      <c r="C26" s="97"/>
      <c r="D26" s="405">
        <v>6800</v>
      </c>
      <c r="E26" s="404"/>
      <c r="F26" s="525" t="str">
        <f t="shared" si="0"/>
        <v/>
      </c>
      <c r="G26" s="525">
        <f t="shared" si="1"/>
        <v>0</v>
      </c>
      <c r="H26" s="592" t="str">
        <f t="shared" si="2"/>
        <v>是</v>
      </c>
    </row>
    <row r="27" ht="37.15" customHeight="1" spans="1:8">
      <c r="A27" s="590" t="s">
        <v>121</v>
      </c>
      <c r="B27" s="593" t="s">
        <v>122</v>
      </c>
      <c r="C27" s="97">
        <v>7855</v>
      </c>
      <c r="D27" s="405">
        <v>7080</v>
      </c>
      <c r="E27" s="404">
        <v>7079</v>
      </c>
      <c r="F27" s="525">
        <f t="shared" si="0"/>
        <v>-0.099</v>
      </c>
      <c r="G27" s="525">
        <f t="shared" si="1"/>
        <v>1</v>
      </c>
      <c r="H27" s="592" t="str">
        <f t="shared" si="2"/>
        <v>是</v>
      </c>
    </row>
    <row r="28" customFormat="1" ht="37.15" customHeight="1" spans="1:8">
      <c r="A28" s="590" t="s">
        <v>123</v>
      </c>
      <c r="B28" s="593" t="s">
        <v>124</v>
      </c>
      <c r="C28" s="97"/>
      <c r="D28" s="405">
        <v>11</v>
      </c>
      <c r="E28" s="404">
        <v>91</v>
      </c>
      <c r="F28" s="525" t="str">
        <f t="shared" si="0"/>
        <v/>
      </c>
      <c r="G28" s="525">
        <f t="shared" si="1"/>
        <v>8.273</v>
      </c>
      <c r="H28" s="592" t="str">
        <f t="shared" si="2"/>
        <v>是</v>
      </c>
    </row>
    <row r="29" s="583" customFormat="1" ht="37.15" customHeight="1" spans="1:8">
      <c r="A29" s="590" t="s">
        <v>125</v>
      </c>
      <c r="B29" s="593" t="s">
        <v>126</v>
      </c>
      <c r="C29" s="97">
        <v>62</v>
      </c>
      <c r="D29" s="405">
        <v>11462</v>
      </c>
      <c r="E29" s="404">
        <v>462</v>
      </c>
      <c r="F29" s="525">
        <f t="shared" si="0"/>
        <v>6.452</v>
      </c>
      <c r="G29" s="525">
        <f t="shared" si="1"/>
        <v>0.04</v>
      </c>
      <c r="H29" s="592" t="str">
        <f t="shared" si="2"/>
        <v>是</v>
      </c>
    </row>
    <row r="30" s="583" customFormat="1" ht="37.15" customHeight="1" spans="1:8">
      <c r="A30" s="590"/>
      <c r="B30" s="593"/>
      <c r="C30" s="97"/>
      <c r="D30" s="97"/>
      <c r="E30" s="404"/>
      <c r="F30" s="521"/>
      <c r="G30" s="521"/>
      <c r="H30" s="592" t="str">
        <f t="shared" si="2"/>
        <v>是</v>
      </c>
    </row>
    <row r="31" ht="37.15" customHeight="1" spans="1:8">
      <c r="A31" s="594"/>
      <c r="B31" s="580" t="s">
        <v>127</v>
      </c>
      <c r="C31" s="595">
        <f>SUM(C5:C29)</f>
        <v>363235</v>
      </c>
      <c r="D31" s="595">
        <f>SUM(D5:D29)</f>
        <v>374132</v>
      </c>
      <c r="E31" s="83">
        <f>SUM(E5:E29)</f>
        <v>234349</v>
      </c>
      <c r="F31" s="521">
        <f t="shared" si="0"/>
        <v>-0.355</v>
      </c>
      <c r="G31" s="521">
        <f t="shared" si="1"/>
        <v>0.626</v>
      </c>
      <c r="H31" s="592" t="str">
        <f t="shared" si="2"/>
        <v>是</v>
      </c>
    </row>
    <row r="32" ht="37.15" customHeight="1" spans="1:8">
      <c r="A32" s="596">
        <v>230</v>
      </c>
      <c r="B32" s="597" t="s">
        <v>128</v>
      </c>
      <c r="C32" s="598">
        <f>SUM(C33:C36)</f>
        <v>24150</v>
      </c>
      <c r="D32" s="598">
        <f>SUM(D33:D36)</f>
        <v>26745</v>
      </c>
      <c r="E32" s="598">
        <f>SUM(E33:E36)</f>
        <v>30645</v>
      </c>
      <c r="F32" s="521">
        <f t="shared" si="0"/>
        <v>0.269</v>
      </c>
      <c r="G32" s="521">
        <f t="shared" si="1"/>
        <v>1.146</v>
      </c>
      <c r="H32" s="592" t="str">
        <f t="shared" si="2"/>
        <v>是</v>
      </c>
    </row>
    <row r="33" ht="37.15" customHeight="1" spans="1:8">
      <c r="A33" s="599">
        <v>23006</v>
      </c>
      <c r="B33" s="600" t="s">
        <v>129</v>
      </c>
      <c r="C33" s="601">
        <v>23444</v>
      </c>
      <c r="D33" s="97">
        <v>26745</v>
      </c>
      <c r="E33" s="404">
        <v>30645</v>
      </c>
      <c r="F33" s="525">
        <f t="shared" si="0"/>
        <v>0.307</v>
      </c>
      <c r="G33" s="525">
        <f t="shared" si="1"/>
        <v>1.146</v>
      </c>
      <c r="H33" s="592" t="str">
        <f t="shared" si="2"/>
        <v>是</v>
      </c>
    </row>
    <row r="34" ht="36" customHeight="1" spans="1:8">
      <c r="A34" s="590">
        <v>23008</v>
      </c>
      <c r="B34" s="600" t="s">
        <v>130</v>
      </c>
      <c r="C34" s="601"/>
      <c r="D34" s="97"/>
      <c r="E34" s="404"/>
      <c r="F34" s="525" t="str">
        <f t="shared" si="0"/>
        <v/>
      </c>
      <c r="G34" s="525" t="str">
        <f t="shared" si="1"/>
        <v/>
      </c>
      <c r="H34" s="592" t="str">
        <f t="shared" si="2"/>
        <v>否</v>
      </c>
    </row>
    <row r="35" ht="37.15" customHeight="1" spans="1:8">
      <c r="A35" s="602">
        <v>23015</v>
      </c>
      <c r="B35" s="603" t="s">
        <v>131</v>
      </c>
      <c r="C35" s="601">
        <v>728</v>
      </c>
      <c r="D35" s="97"/>
      <c r="E35" s="404"/>
      <c r="F35" s="525">
        <f t="shared" si="0"/>
        <v>-1</v>
      </c>
      <c r="G35" s="525" t="str">
        <f t="shared" si="1"/>
        <v/>
      </c>
      <c r="H35" s="592" t="str">
        <f t="shared" si="2"/>
        <v>是</v>
      </c>
    </row>
    <row r="36" ht="37.15" customHeight="1" spans="1:8">
      <c r="A36" s="602">
        <v>23016</v>
      </c>
      <c r="B36" s="603" t="s">
        <v>132</v>
      </c>
      <c r="C36" s="601">
        <v>-22</v>
      </c>
      <c r="D36" s="97"/>
      <c r="E36" s="404"/>
      <c r="F36" s="525">
        <f t="shared" si="0"/>
        <v>-1</v>
      </c>
      <c r="G36" s="525" t="str">
        <f t="shared" si="1"/>
        <v/>
      </c>
      <c r="H36" s="592" t="str">
        <f t="shared" si="2"/>
        <v>是</v>
      </c>
    </row>
    <row r="37" ht="37.15" customHeight="1" spans="1:8">
      <c r="A37" s="596">
        <v>231</v>
      </c>
      <c r="B37" s="604" t="s">
        <v>133</v>
      </c>
      <c r="C37" s="595"/>
      <c r="D37" s="605">
        <v>9500</v>
      </c>
      <c r="E37" s="410">
        <v>87492</v>
      </c>
      <c r="F37" s="521" t="str">
        <f t="shared" si="0"/>
        <v/>
      </c>
      <c r="G37" s="521">
        <f t="shared" si="1"/>
        <v>9.21</v>
      </c>
      <c r="H37" s="592" t="str">
        <f t="shared" si="2"/>
        <v>是</v>
      </c>
    </row>
    <row r="38" ht="37.15" customHeight="1" spans="1:8">
      <c r="A38" s="596">
        <v>23009</v>
      </c>
      <c r="B38" s="606" t="s">
        <v>134</v>
      </c>
      <c r="C38" s="598">
        <v>1030</v>
      </c>
      <c r="D38" s="97"/>
      <c r="E38" s="607">
        <v>26781</v>
      </c>
      <c r="F38" s="521">
        <f t="shared" si="0"/>
        <v>25.001</v>
      </c>
      <c r="G38" s="521" t="str">
        <f t="shared" si="1"/>
        <v/>
      </c>
      <c r="H38" s="592" t="str">
        <f t="shared" si="2"/>
        <v>是</v>
      </c>
    </row>
    <row r="39" ht="37.15" customHeight="1" spans="1:8">
      <c r="A39" s="594"/>
      <c r="B39" s="608" t="s">
        <v>135</v>
      </c>
      <c r="C39" s="595">
        <f>C38+C37+C32+C31</f>
        <v>388415</v>
      </c>
      <c r="D39" s="595">
        <f>D38+D37+D32+D31</f>
        <v>410377</v>
      </c>
      <c r="E39" s="595">
        <f>E38+E37+E32+E31</f>
        <v>379267</v>
      </c>
      <c r="F39" s="521">
        <f t="shared" si="0"/>
        <v>-0.024</v>
      </c>
      <c r="G39" s="521">
        <f t="shared" si="1"/>
        <v>0.924</v>
      </c>
      <c r="H39" s="592" t="str">
        <f t="shared" si="2"/>
        <v>是</v>
      </c>
    </row>
    <row r="40" ht="30.75" customHeight="1" spans="2:7">
      <c r="B40" s="609"/>
      <c r="C40" s="609"/>
      <c r="D40" s="609"/>
      <c r="E40" s="609"/>
      <c r="F40" s="609"/>
      <c r="G40" s="609"/>
    </row>
    <row r="41" spans="3:5">
      <c r="C41" s="610"/>
      <c r="D41" s="610"/>
      <c r="E41" s="610"/>
    </row>
    <row r="43" spans="3:5">
      <c r="C43" s="610"/>
      <c r="D43" s="610"/>
      <c r="E43" s="610"/>
    </row>
    <row r="45" spans="3:5">
      <c r="C45" s="610"/>
      <c r="D45" s="610"/>
      <c r="E45" s="610"/>
    </row>
    <row r="46" spans="3:5">
      <c r="C46" s="610"/>
      <c r="D46" s="610"/>
      <c r="E46" s="610"/>
    </row>
    <row r="48" spans="3:5">
      <c r="C48" s="610"/>
      <c r="D48" s="610"/>
      <c r="E48" s="610"/>
    </row>
    <row r="49" spans="3:5">
      <c r="C49" s="610"/>
      <c r="D49" s="610"/>
      <c r="E49" s="610"/>
    </row>
    <row r="50" spans="3:5">
      <c r="C50" s="610"/>
      <c r="D50" s="610"/>
      <c r="E50" s="610"/>
    </row>
    <row r="51" spans="3:5">
      <c r="C51" s="610"/>
      <c r="D51" s="610"/>
      <c r="E51" s="610"/>
    </row>
    <row r="53" spans="3:5">
      <c r="C53" s="610"/>
      <c r="D53" s="610"/>
      <c r="E53" s="610"/>
    </row>
  </sheetData>
  <autoFilter ref="A4:H39">
    <extLst/>
  </autoFilter>
  <mergeCells count="8">
    <mergeCell ref="B1:G1"/>
    <mergeCell ref="D3:E3"/>
    <mergeCell ref="F3:G3"/>
    <mergeCell ref="B40:G40"/>
    <mergeCell ref="A3:A4"/>
    <mergeCell ref="B3:B4"/>
    <mergeCell ref="C3:C4"/>
    <mergeCell ref="H3:H4"/>
  </mergeCells>
  <conditionalFormatting sqref="E33">
    <cfRule type="cellIs" dxfId="0" priority="12" stopIfTrue="1" operator="lessThanOrEqual">
      <formula>-1</formula>
    </cfRule>
  </conditionalFormatting>
  <conditionalFormatting sqref="E38">
    <cfRule type="cellIs" dxfId="0" priority="1" stopIfTrue="1" operator="lessThanOrEqual">
      <formula>-1</formula>
    </cfRule>
  </conditionalFormatting>
  <conditionalFormatting sqref="B40">
    <cfRule type="expression" dxfId="1" priority="2" stopIfTrue="1">
      <formula>"len($A:$A)=3"</formula>
    </cfRule>
  </conditionalFormatting>
  <conditionalFormatting sqref="G2 E34:E36">
    <cfRule type="cellIs" dxfId="0" priority="42" stopIfTrue="1" operator="lessThanOrEqual">
      <formula>-1</formula>
    </cfRule>
  </conditionalFormatting>
  <conditionalFormatting sqref="A35:B36 A39:B39">
    <cfRule type="expression" dxfId="1" priority="1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L1337"/>
  <sheetViews>
    <sheetView showGridLines="0" showZeros="0" view="pageBreakPreview" zoomScaleNormal="100" workbookViewId="0">
      <pane ySplit="4" topLeftCell="A1316" activePane="bottomLeft" state="frozen"/>
      <selection/>
      <selection pane="bottomLeft" activeCell="F1331" sqref="F1331"/>
    </sheetView>
  </sheetViews>
  <sheetFormatPr defaultColWidth="9" defaultRowHeight="18.75"/>
  <cols>
    <col min="1" max="1" width="9" style="553"/>
    <col min="2" max="2" width="15" style="426" customWidth="1"/>
    <col min="3" max="3" width="43.75" style="554" customWidth="1"/>
    <col min="4" max="6" width="16.75" style="554" customWidth="1"/>
    <col min="7" max="8" width="15.5" style="554" customWidth="1"/>
    <col min="9" max="9" width="6.88333333333333" style="554" customWidth="1"/>
    <col min="10" max="10" width="9" style="554" customWidth="1"/>
    <col min="11" max="11" width="9" style="555"/>
    <col min="12" max="12" width="9" style="556"/>
    <col min="13" max="16384" width="9" style="554"/>
  </cols>
  <sheetData>
    <row r="1" ht="43.9" customHeight="1" spans="2:9">
      <c r="B1" s="557"/>
      <c r="C1" s="358" t="str">
        <f>YEAR(封面!$B$7)-1&amp;"年澄江市一般公共预算支出执行情况表"</f>
        <v>2021年澄江市一般公共预算支出执行情况表</v>
      </c>
      <c r="D1" s="358"/>
      <c r="E1" s="358"/>
      <c r="F1" s="358"/>
      <c r="G1" s="358"/>
      <c r="H1" s="358"/>
      <c r="I1" s="563"/>
    </row>
    <row r="2" ht="19.15" customHeight="1" spans="2:9">
      <c r="B2" s="558"/>
      <c r="C2" s="537" t="s">
        <v>136</v>
      </c>
      <c r="D2" s="362"/>
      <c r="E2" s="362"/>
      <c r="F2" s="559"/>
      <c r="H2" s="560" t="s">
        <v>10</v>
      </c>
      <c r="I2" s="564"/>
    </row>
    <row r="3" ht="34.9" customHeight="1" spans="2:9">
      <c r="B3" s="516" t="s">
        <v>11</v>
      </c>
      <c r="C3" s="365" t="s">
        <v>12</v>
      </c>
      <c r="D3" s="366" t="str">
        <f>YEAR(封面!$B$7)-2&amp;"年决算数"</f>
        <v>2020年决算数</v>
      </c>
      <c r="E3" s="366" t="str">
        <f>YEAR(封面!$B$7)-1&amp;"年"</f>
        <v>2021年</v>
      </c>
      <c r="F3" s="366"/>
      <c r="G3" s="365" t="s">
        <v>13</v>
      </c>
      <c r="H3" s="365"/>
      <c r="I3" s="565"/>
    </row>
    <row r="4" ht="37.5" spans="2:10">
      <c r="B4" s="517"/>
      <c r="C4" s="365"/>
      <c r="D4" s="366"/>
      <c r="E4" s="366" t="s">
        <v>15</v>
      </c>
      <c r="F4" s="366" t="s">
        <v>16</v>
      </c>
      <c r="G4" s="366" t="str">
        <f>"比"&amp;YEAR(封面!$B$7)-2&amp;"年决算数增长%"</f>
        <v>比2020年决算数增长%</v>
      </c>
      <c r="H4" s="366" t="str">
        <f>"完成"&amp;YEAR(封面!$B$7)-1&amp;"年预算数的%"</f>
        <v>完成2021年预算数的%</v>
      </c>
      <c r="I4" s="565" t="s">
        <v>14</v>
      </c>
      <c r="J4" s="566" t="s">
        <v>137</v>
      </c>
    </row>
    <row r="5" ht="34.9" customHeight="1" spans="1:10">
      <c r="A5" s="553">
        <f>LEN(B5)</f>
        <v>3</v>
      </c>
      <c r="B5" s="561">
        <v>201</v>
      </c>
      <c r="C5" s="562" t="s">
        <v>79</v>
      </c>
      <c r="D5" s="282">
        <f>+D6+D18+D27+D38+D49+D60+D71+D84+D93+D106+D116+D125+D136+D149+D156+D164+D170+D177+D184+D191+D198+D205+D213+D219+D225+D232+D247</f>
        <v>27823</v>
      </c>
      <c r="E5" s="282">
        <f t="shared" ref="D5:F5" si="0">+E6+E18+E27+E38+E49+E60+E71+E84+E93+E106+E116+E125+E136+E149+E156+E164+E170+E177+E184+E191+E198+E205+E213+E219+E225+E232+E247</f>
        <v>33682</v>
      </c>
      <c r="F5" s="282">
        <f t="shared" si="0"/>
        <v>25427</v>
      </c>
      <c r="G5" s="521">
        <f>IF(D5&lt;&gt;0,F5/D5-1,"")</f>
        <v>-0.086</v>
      </c>
      <c r="H5" s="521">
        <f>IF(E5&lt;&gt;0,F5/E5,"")</f>
        <v>0.755</v>
      </c>
      <c r="I5" s="567" t="str">
        <f t="shared" ref="I5:I68" si="1">IF(LEN(B5)=3,"是",IF(C5&lt;&gt;"",IF(SUM(D5:F5)&lt;&gt;0,"是","否"),"是"))</f>
        <v>是</v>
      </c>
      <c r="J5" s="568" t="str">
        <f t="shared" ref="J5:J68" si="2">IF(LEN(B5)=3,"类",IF(LEN(B5)=5,"款","项"))</f>
        <v>类</v>
      </c>
    </row>
    <row r="6" ht="34.9" customHeight="1" spans="1:10">
      <c r="A6" s="553">
        <f t="shared" ref="A6:A69" si="3">LEN(B6)</f>
        <v>5</v>
      </c>
      <c r="B6" s="376">
        <v>20101</v>
      </c>
      <c r="C6" s="377" t="s">
        <v>138</v>
      </c>
      <c r="D6" s="277">
        <f>SUM(D7:D17)</f>
        <v>1222</v>
      </c>
      <c r="E6" s="277">
        <f t="shared" ref="D6:F6" si="4">SUM(E7:E17)</f>
        <v>1957</v>
      </c>
      <c r="F6" s="277">
        <f t="shared" si="4"/>
        <v>1213</v>
      </c>
      <c r="G6" s="525">
        <f t="shared" ref="G6:G69" si="5">IF(D6&lt;&gt;0,F6/D6-1,"")</f>
        <v>-0.007</v>
      </c>
      <c r="H6" s="525">
        <f t="shared" ref="H6:H69" si="6">IF(E6&lt;&gt;0,F6/E6,"")</f>
        <v>0.62</v>
      </c>
      <c r="I6" s="567" t="str">
        <f t="shared" si="1"/>
        <v>是</v>
      </c>
      <c r="J6" s="568" t="str">
        <f t="shared" si="2"/>
        <v>款</v>
      </c>
    </row>
    <row r="7" ht="34.9" customHeight="1" spans="1:10">
      <c r="A7" s="553">
        <f t="shared" si="3"/>
        <v>7</v>
      </c>
      <c r="B7" s="376">
        <v>2010101</v>
      </c>
      <c r="C7" s="377" t="s">
        <v>139</v>
      </c>
      <c r="D7" s="277">
        <v>840</v>
      </c>
      <c r="E7" s="277">
        <v>1115</v>
      </c>
      <c r="F7" s="277">
        <v>805</v>
      </c>
      <c r="G7" s="525">
        <f t="shared" si="5"/>
        <v>-0.042</v>
      </c>
      <c r="H7" s="525">
        <f t="shared" si="6"/>
        <v>0.722</v>
      </c>
      <c r="I7" s="567" t="str">
        <f t="shared" si="1"/>
        <v>是</v>
      </c>
      <c r="J7" s="568" t="str">
        <f t="shared" si="2"/>
        <v>项</v>
      </c>
    </row>
    <row r="8" ht="34.9" customHeight="1" spans="1:10">
      <c r="A8" s="553">
        <f t="shared" si="3"/>
        <v>7</v>
      </c>
      <c r="B8" s="376">
        <v>2010102</v>
      </c>
      <c r="C8" s="377" t="s">
        <v>140</v>
      </c>
      <c r="D8" s="277">
        <v>16</v>
      </c>
      <c r="E8" s="277">
        <v>30</v>
      </c>
      <c r="F8" s="277"/>
      <c r="G8" s="525">
        <f t="shared" si="5"/>
        <v>-1</v>
      </c>
      <c r="H8" s="525">
        <f t="shared" si="6"/>
        <v>0</v>
      </c>
      <c r="I8" s="567" t="str">
        <f t="shared" si="1"/>
        <v>是</v>
      </c>
      <c r="J8" s="568" t="str">
        <f t="shared" si="2"/>
        <v>项</v>
      </c>
    </row>
    <row r="9" ht="34.9" customHeight="1" spans="1:10">
      <c r="A9" s="553">
        <f t="shared" si="3"/>
        <v>7</v>
      </c>
      <c r="B9" s="376">
        <v>2010103</v>
      </c>
      <c r="C9" s="377" t="s">
        <v>141</v>
      </c>
      <c r="D9" s="277">
        <v>0</v>
      </c>
      <c r="E9" s="277">
        <v>0</v>
      </c>
      <c r="F9" s="277"/>
      <c r="G9" s="525" t="str">
        <f t="shared" si="5"/>
        <v/>
      </c>
      <c r="H9" s="525" t="str">
        <f t="shared" si="6"/>
        <v/>
      </c>
      <c r="I9" s="567" t="str">
        <f t="shared" si="1"/>
        <v>否</v>
      </c>
      <c r="J9" s="568" t="str">
        <f t="shared" si="2"/>
        <v>项</v>
      </c>
    </row>
    <row r="10" ht="34.9" customHeight="1" spans="1:10">
      <c r="A10" s="553">
        <f t="shared" si="3"/>
        <v>7</v>
      </c>
      <c r="B10" s="376">
        <v>2010104</v>
      </c>
      <c r="C10" s="377" t="s">
        <v>142</v>
      </c>
      <c r="D10" s="277">
        <v>28</v>
      </c>
      <c r="E10" s="277">
        <v>56</v>
      </c>
      <c r="F10" s="277">
        <v>28</v>
      </c>
      <c r="G10" s="525">
        <f t="shared" si="5"/>
        <v>0</v>
      </c>
      <c r="H10" s="525">
        <f t="shared" si="6"/>
        <v>0.5</v>
      </c>
      <c r="I10" s="567" t="str">
        <f t="shared" si="1"/>
        <v>是</v>
      </c>
      <c r="J10" s="568" t="str">
        <f t="shared" si="2"/>
        <v>项</v>
      </c>
    </row>
    <row r="11" ht="34.9" customHeight="1" spans="1:10">
      <c r="A11" s="553">
        <f t="shared" si="3"/>
        <v>7</v>
      </c>
      <c r="B11" s="376">
        <v>2010105</v>
      </c>
      <c r="C11" s="377" t="s">
        <v>143</v>
      </c>
      <c r="D11" s="277">
        <v>2</v>
      </c>
      <c r="E11" s="277">
        <v>2</v>
      </c>
      <c r="F11" s="277"/>
      <c r="G11" s="525">
        <f t="shared" si="5"/>
        <v>-1</v>
      </c>
      <c r="H11" s="525">
        <f t="shared" si="6"/>
        <v>0</v>
      </c>
      <c r="I11" s="567" t="str">
        <f t="shared" si="1"/>
        <v>是</v>
      </c>
      <c r="J11" s="568" t="str">
        <f t="shared" si="2"/>
        <v>项</v>
      </c>
    </row>
    <row r="12" ht="34.9" customHeight="1" spans="1:10">
      <c r="A12" s="553">
        <f t="shared" si="3"/>
        <v>7</v>
      </c>
      <c r="B12" s="376">
        <v>2010106</v>
      </c>
      <c r="C12" s="377" t="s">
        <v>144</v>
      </c>
      <c r="D12" s="277">
        <v>0</v>
      </c>
      <c r="E12" s="277">
        <v>0</v>
      </c>
      <c r="F12" s="277"/>
      <c r="G12" s="525" t="str">
        <f t="shared" si="5"/>
        <v/>
      </c>
      <c r="H12" s="525" t="str">
        <f t="shared" si="6"/>
        <v/>
      </c>
      <c r="I12" s="567" t="str">
        <f t="shared" si="1"/>
        <v>否</v>
      </c>
      <c r="J12" s="568" t="str">
        <f t="shared" si="2"/>
        <v>项</v>
      </c>
    </row>
    <row r="13" ht="34.9" customHeight="1" spans="1:10">
      <c r="A13" s="553">
        <f t="shared" si="3"/>
        <v>7</v>
      </c>
      <c r="B13" s="376">
        <v>2010107</v>
      </c>
      <c r="C13" s="377" t="s">
        <v>145</v>
      </c>
      <c r="D13" s="277">
        <v>0</v>
      </c>
      <c r="E13" s="277">
        <v>125</v>
      </c>
      <c r="F13" s="277">
        <v>56</v>
      </c>
      <c r="G13" s="525" t="str">
        <f t="shared" si="5"/>
        <v/>
      </c>
      <c r="H13" s="525">
        <f t="shared" si="6"/>
        <v>0.448</v>
      </c>
      <c r="I13" s="567" t="str">
        <f t="shared" si="1"/>
        <v>是</v>
      </c>
      <c r="J13" s="568" t="str">
        <f t="shared" si="2"/>
        <v>项</v>
      </c>
    </row>
    <row r="14" ht="34.9" customHeight="1" spans="1:10">
      <c r="A14" s="553">
        <f t="shared" si="3"/>
        <v>7</v>
      </c>
      <c r="B14" s="376">
        <v>2010108</v>
      </c>
      <c r="C14" s="377" t="s">
        <v>146</v>
      </c>
      <c r="D14" s="277">
        <v>291</v>
      </c>
      <c r="E14" s="277">
        <v>617</v>
      </c>
      <c r="F14" s="277">
        <v>324</v>
      </c>
      <c r="G14" s="525">
        <f t="shared" si="5"/>
        <v>0.113</v>
      </c>
      <c r="H14" s="525">
        <f t="shared" si="6"/>
        <v>0.525</v>
      </c>
      <c r="I14" s="567" t="str">
        <f t="shared" si="1"/>
        <v>是</v>
      </c>
      <c r="J14" s="568" t="str">
        <f t="shared" si="2"/>
        <v>项</v>
      </c>
    </row>
    <row r="15" ht="34.9" customHeight="1" spans="1:10">
      <c r="A15" s="553">
        <f t="shared" si="3"/>
        <v>7</v>
      </c>
      <c r="B15" s="376">
        <v>2010109</v>
      </c>
      <c r="C15" s="377" t="s">
        <v>147</v>
      </c>
      <c r="D15" s="277">
        <v>0</v>
      </c>
      <c r="E15" s="277">
        <v>0</v>
      </c>
      <c r="F15" s="277"/>
      <c r="G15" s="525" t="str">
        <f t="shared" si="5"/>
        <v/>
      </c>
      <c r="H15" s="525" t="str">
        <f t="shared" si="6"/>
        <v/>
      </c>
      <c r="I15" s="567" t="str">
        <f t="shared" si="1"/>
        <v>否</v>
      </c>
      <c r="J15" s="568" t="str">
        <f t="shared" si="2"/>
        <v>项</v>
      </c>
    </row>
    <row r="16" ht="34.9" customHeight="1" spans="1:10">
      <c r="A16" s="553">
        <f t="shared" si="3"/>
        <v>7</v>
      </c>
      <c r="B16" s="376">
        <v>2010150</v>
      </c>
      <c r="C16" s="377" t="s">
        <v>148</v>
      </c>
      <c r="D16" s="277">
        <v>0</v>
      </c>
      <c r="E16" s="277">
        <v>0</v>
      </c>
      <c r="F16" s="277"/>
      <c r="G16" s="525" t="str">
        <f t="shared" si="5"/>
        <v/>
      </c>
      <c r="H16" s="525" t="str">
        <f t="shared" si="6"/>
        <v/>
      </c>
      <c r="I16" s="567" t="str">
        <f t="shared" si="1"/>
        <v>否</v>
      </c>
      <c r="J16" s="568" t="str">
        <f t="shared" si="2"/>
        <v>项</v>
      </c>
    </row>
    <row r="17" ht="34.9" customHeight="1" spans="1:10">
      <c r="A17" s="553">
        <f t="shared" si="3"/>
        <v>7</v>
      </c>
      <c r="B17" s="376">
        <v>2010199</v>
      </c>
      <c r="C17" s="377" t="s">
        <v>149</v>
      </c>
      <c r="D17" s="277">
        <v>45</v>
      </c>
      <c r="E17" s="277">
        <v>12</v>
      </c>
      <c r="F17" s="277"/>
      <c r="G17" s="525">
        <f t="shared" si="5"/>
        <v>-1</v>
      </c>
      <c r="H17" s="525">
        <f t="shared" si="6"/>
        <v>0</v>
      </c>
      <c r="I17" s="567" t="str">
        <f t="shared" si="1"/>
        <v>是</v>
      </c>
      <c r="J17" s="568" t="str">
        <f t="shared" si="2"/>
        <v>项</v>
      </c>
    </row>
    <row r="18" ht="34.9" customHeight="1" spans="1:10">
      <c r="A18" s="553">
        <f t="shared" si="3"/>
        <v>5</v>
      </c>
      <c r="B18" s="376">
        <v>20102</v>
      </c>
      <c r="C18" s="377" t="s">
        <v>150</v>
      </c>
      <c r="D18" s="277">
        <f>SUM(D19:D26)</f>
        <v>939</v>
      </c>
      <c r="E18" s="277">
        <f t="shared" ref="D18:F18" si="7">SUM(E19:E26)</f>
        <v>1197</v>
      </c>
      <c r="F18" s="277">
        <f t="shared" si="7"/>
        <v>930</v>
      </c>
      <c r="G18" s="525">
        <f t="shared" si="5"/>
        <v>-0.01</v>
      </c>
      <c r="H18" s="525">
        <f t="shared" si="6"/>
        <v>0.777</v>
      </c>
      <c r="I18" s="567" t="str">
        <f t="shared" si="1"/>
        <v>是</v>
      </c>
      <c r="J18" s="568" t="str">
        <f t="shared" si="2"/>
        <v>款</v>
      </c>
    </row>
    <row r="19" ht="34.9" customHeight="1" spans="1:10">
      <c r="A19" s="553">
        <f t="shared" si="3"/>
        <v>7</v>
      </c>
      <c r="B19" s="376">
        <v>2010201</v>
      </c>
      <c r="C19" s="377" t="s">
        <v>139</v>
      </c>
      <c r="D19" s="277">
        <v>751</v>
      </c>
      <c r="E19" s="277">
        <v>674</v>
      </c>
      <c r="F19" s="277">
        <v>661</v>
      </c>
      <c r="G19" s="525">
        <f t="shared" si="5"/>
        <v>-0.12</v>
      </c>
      <c r="H19" s="525">
        <f t="shared" si="6"/>
        <v>0.981</v>
      </c>
      <c r="I19" s="567" t="str">
        <f t="shared" si="1"/>
        <v>是</v>
      </c>
      <c r="J19" s="568" t="str">
        <f t="shared" si="2"/>
        <v>项</v>
      </c>
    </row>
    <row r="20" ht="34.9" customHeight="1" spans="1:10">
      <c r="A20" s="553">
        <f t="shared" si="3"/>
        <v>7</v>
      </c>
      <c r="B20" s="376">
        <v>2010202</v>
      </c>
      <c r="C20" s="377" t="s">
        <v>140</v>
      </c>
      <c r="D20" s="277">
        <v>57</v>
      </c>
      <c r="E20" s="277">
        <v>223</v>
      </c>
      <c r="F20" s="277">
        <v>142</v>
      </c>
      <c r="G20" s="525">
        <f t="shared" si="5"/>
        <v>1.491</v>
      </c>
      <c r="H20" s="525">
        <f t="shared" si="6"/>
        <v>0.637</v>
      </c>
      <c r="I20" s="567" t="str">
        <f t="shared" si="1"/>
        <v>是</v>
      </c>
      <c r="J20" s="568" t="str">
        <f t="shared" si="2"/>
        <v>项</v>
      </c>
    </row>
    <row r="21" ht="34.9" customHeight="1" spans="1:10">
      <c r="A21" s="553">
        <f t="shared" si="3"/>
        <v>7</v>
      </c>
      <c r="B21" s="376">
        <v>2010203</v>
      </c>
      <c r="C21" s="377" t="s">
        <v>141</v>
      </c>
      <c r="D21" s="277">
        <v>0</v>
      </c>
      <c r="E21" s="277">
        <v>0</v>
      </c>
      <c r="F21" s="277"/>
      <c r="G21" s="525" t="str">
        <f t="shared" si="5"/>
        <v/>
      </c>
      <c r="H21" s="525" t="str">
        <f t="shared" si="6"/>
        <v/>
      </c>
      <c r="I21" s="567" t="str">
        <f t="shared" si="1"/>
        <v>否</v>
      </c>
      <c r="J21" s="568" t="str">
        <f t="shared" si="2"/>
        <v>项</v>
      </c>
    </row>
    <row r="22" ht="34.9" customHeight="1" spans="1:10">
      <c r="A22" s="553">
        <f t="shared" si="3"/>
        <v>7</v>
      </c>
      <c r="B22" s="376">
        <v>2010204</v>
      </c>
      <c r="C22" s="377" t="s">
        <v>151</v>
      </c>
      <c r="D22" s="277">
        <v>42</v>
      </c>
      <c r="E22" s="277">
        <v>75</v>
      </c>
      <c r="F22" s="277">
        <v>30</v>
      </c>
      <c r="G22" s="525">
        <f t="shared" si="5"/>
        <v>-0.286</v>
      </c>
      <c r="H22" s="525">
        <f t="shared" si="6"/>
        <v>0.4</v>
      </c>
      <c r="I22" s="567" t="str">
        <f t="shared" si="1"/>
        <v>是</v>
      </c>
      <c r="J22" s="568" t="str">
        <f t="shared" si="2"/>
        <v>项</v>
      </c>
    </row>
    <row r="23" ht="34.9" customHeight="1" spans="1:10">
      <c r="A23" s="553">
        <f t="shared" si="3"/>
        <v>7</v>
      </c>
      <c r="B23" s="376">
        <v>2010205</v>
      </c>
      <c r="C23" s="377" t="s">
        <v>152</v>
      </c>
      <c r="D23" s="277">
        <v>16</v>
      </c>
      <c r="E23" s="277">
        <v>14</v>
      </c>
      <c r="F23" s="277"/>
      <c r="G23" s="525">
        <f t="shared" si="5"/>
        <v>-1</v>
      </c>
      <c r="H23" s="525">
        <f t="shared" si="6"/>
        <v>0</v>
      </c>
      <c r="I23" s="567" t="str">
        <f t="shared" si="1"/>
        <v>是</v>
      </c>
      <c r="J23" s="568" t="str">
        <f t="shared" si="2"/>
        <v>项</v>
      </c>
    </row>
    <row r="24" ht="34.9" customHeight="1" spans="1:10">
      <c r="A24" s="553">
        <f t="shared" si="3"/>
        <v>7</v>
      </c>
      <c r="B24" s="376">
        <v>2010206</v>
      </c>
      <c r="C24" s="377" t="s">
        <v>153</v>
      </c>
      <c r="D24" s="277">
        <v>28</v>
      </c>
      <c r="E24" s="277">
        <v>30</v>
      </c>
      <c r="F24" s="277"/>
      <c r="G24" s="525">
        <f t="shared" si="5"/>
        <v>-1</v>
      </c>
      <c r="H24" s="525">
        <f t="shared" si="6"/>
        <v>0</v>
      </c>
      <c r="I24" s="567" t="str">
        <f t="shared" si="1"/>
        <v>是</v>
      </c>
      <c r="J24" s="568" t="str">
        <f t="shared" si="2"/>
        <v>项</v>
      </c>
    </row>
    <row r="25" ht="34.9" customHeight="1" spans="1:10">
      <c r="A25" s="553">
        <f t="shared" si="3"/>
        <v>7</v>
      </c>
      <c r="B25" s="376">
        <v>2010250</v>
      </c>
      <c r="C25" s="377" t="s">
        <v>148</v>
      </c>
      <c r="D25" s="277">
        <v>0</v>
      </c>
      <c r="E25" s="277">
        <v>0</v>
      </c>
      <c r="F25" s="277"/>
      <c r="G25" s="525" t="str">
        <f t="shared" si="5"/>
        <v/>
      </c>
      <c r="H25" s="525" t="str">
        <f t="shared" si="6"/>
        <v/>
      </c>
      <c r="I25" s="567" t="str">
        <f t="shared" si="1"/>
        <v>否</v>
      </c>
      <c r="J25" s="568" t="str">
        <f t="shared" si="2"/>
        <v>项</v>
      </c>
    </row>
    <row r="26" ht="34.9" customHeight="1" spans="1:10">
      <c r="A26" s="553">
        <f t="shared" si="3"/>
        <v>7</v>
      </c>
      <c r="B26" s="376">
        <v>2010299</v>
      </c>
      <c r="C26" s="377" t="s">
        <v>154</v>
      </c>
      <c r="D26" s="277">
        <v>45</v>
      </c>
      <c r="E26" s="277">
        <v>181</v>
      </c>
      <c r="F26" s="277">
        <v>97</v>
      </c>
      <c r="G26" s="525">
        <f t="shared" si="5"/>
        <v>1.156</v>
      </c>
      <c r="H26" s="525">
        <f t="shared" si="6"/>
        <v>0.536</v>
      </c>
      <c r="I26" s="567" t="str">
        <f t="shared" si="1"/>
        <v>是</v>
      </c>
      <c r="J26" s="568" t="str">
        <f t="shared" si="2"/>
        <v>项</v>
      </c>
    </row>
    <row r="27" ht="34.9" customHeight="1" spans="1:10">
      <c r="A27" s="553">
        <f t="shared" si="3"/>
        <v>5</v>
      </c>
      <c r="B27" s="376">
        <v>20103</v>
      </c>
      <c r="C27" s="377" t="s">
        <v>155</v>
      </c>
      <c r="D27" s="277">
        <f>SUM(D28:D37)</f>
        <v>9463</v>
      </c>
      <c r="E27" s="277">
        <f t="shared" ref="D27:F27" si="8">SUM(E28:E37)</f>
        <v>8031</v>
      </c>
      <c r="F27" s="277">
        <f t="shared" si="8"/>
        <v>13444</v>
      </c>
      <c r="G27" s="525">
        <f t="shared" si="5"/>
        <v>0.421</v>
      </c>
      <c r="H27" s="525">
        <f t="shared" si="6"/>
        <v>1.674</v>
      </c>
      <c r="I27" s="567" t="str">
        <f t="shared" si="1"/>
        <v>是</v>
      </c>
      <c r="J27" s="568" t="str">
        <f t="shared" si="2"/>
        <v>款</v>
      </c>
    </row>
    <row r="28" ht="34.9" customHeight="1" spans="1:10">
      <c r="A28" s="553">
        <f t="shared" si="3"/>
        <v>7</v>
      </c>
      <c r="B28" s="376">
        <v>2010301</v>
      </c>
      <c r="C28" s="377" t="s">
        <v>139</v>
      </c>
      <c r="D28" s="277">
        <v>3303</v>
      </c>
      <c r="E28" s="277">
        <v>3274</v>
      </c>
      <c r="F28" s="277">
        <v>3166</v>
      </c>
      <c r="G28" s="525">
        <f t="shared" si="5"/>
        <v>-0.041</v>
      </c>
      <c r="H28" s="525">
        <f t="shared" si="6"/>
        <v>0.967</v>
      </c>
      <c r="I28" s="567" t="str">
        <f t="shared" si="1"/>
        <v>是</v>
      </c>
      <c r="J28" s="568" t="str">
        <f t="shared" si="2"/>
        <v>项</v>
      </c>
    </row>
    <row r="29" ht="34.9" customHeight="1" spans="1:10">
      <c r="A29" s="553">
        <f t="shared" si="3"/>
        <v>7</v>
      </c>
      <c r="B29" s="376">
        <v>2010302</v>
      </c>
      <c r="C29" s="377" t="s">
        <v>140</v>
      </c>
      <c r="D29" s="277">
        <v>1936</v>
      </c>
      <c r="E29" s="277">
        <v>2216</v>
      </c>
      <c r="F29" s="277">
        <v>632</v>
      </c>
      <c r="G29" s="525">
        <f t="shared" si="5"/>
        <v>-0.674</v>
      </c>
      <c r="H29" s="525">
        <f t="shared" si="6"/>
        <v>0.285</v>
      </c>
      <c r="I29" s="567" t="str">
        <f t="shared" si="1"/>
        <v>是</v>
      </c>
      <c r="J29" s="568" t="str">
        <f t="shared" si="2"/>
        <v>项</v>
      </c>
    </row>
    <row r="30" ht="34.9" customHeight="1" spans="1:10">
      <c r="A30" s="553">
        <f t="shared" si="3"/>
        <v>7</v>
      </c>
      <c r="B30" s="376">
        <v>2010303</v>
      </c>
      <c r="C30" s="377" t="s">
        <v>141</v>
      </c>
      <c r="D30" s="277">
        <v>158</v>
      </c>
      <c r="E30" s="277">
        <v>42</v>
      </c>
      <c r="F30" s="277">
        <v>9</v>
      </c>
      <c r="G30" s="525">
        <f t="shared" si="5"/>
        <v>-0.943</v>
      </c>
      <c r="H30" s="525">
        <f t="shared" si="6"/>
        <v>0.214</v>
      </c>
      <c r="I30" s="567" t="str">
        <f t="shared" si="1"/>
        <v>是</v>
      </c>
      <c r="J30" s="568" t="str">
        <f t="shared" si="2"/>
        <v>项</v>
      </c>
    </row>
    <row r="31" ht="34.9" customHeight="1" spans="1:10">
      <c r="A31" s="553">
        <f t="shared" si="3"/>
        <v>7</v>
      </c>
      <c r="B31" s="376">
        <v>2010304</v>
      </c>
      <c r="C31" s="377" t="s">
        <v>156</v>
      </c>
      <c r="D31" s="277">
        <v>0</v>
      </c>
      <c r="E31" s="277">
        <v>0</v>
      </c>
      <c r="F31" s="277"/>
      <c r="G31" s="525" t="str">
        <f t="shared" si="5"/>
        <v/>
      </c>
      <c r="H31" s="525" t="str">
        <f t="shared" si="6"/>
        <v/>
      </c>
      <c r="I31" s="567" t="str">
        <f t="shared" si="1"/>
        <v>否</v>
      </c>
      <c r="J31" s="568" t="str">
        <f t="shared" si="2"/>
        <v>项</v>
      </c>
    </row>
    <row r="32" ht="34.9" customHeight="1" spans="1:10">
      <c r="A32" s="553">
        <f t="shared" si="3"/>
        <v>7</v>
      </c>
      <c r="B32" s="376">
        <v>2010305</v>
      </c>
      <c r="C32" s="377" t="s">
        <v>157</v>
      </c>
      <c r="D32" s="277">
        <v>0</v>
      </c>
      <c r="E32" s="277">
        <v>0</v>
      </c>
      <c r="F32" s="277"/>
      <c r="G32" s="525" t="str">
        <f t="shared" si="5"/>
        <v/>
      </c>
      <c r="H32" s="525" t="str">
        <f t="shared" si="6"/>
        <v/>
      </c>
      <c r="I32" s="567" t="str">
        <f t="shared" si="1"/>
        <v>否</v>
      </c>
      <c r="J32" s="568" t="str">
        <f t="shared" si="2"/>
        <v>项</v>
      </c>
    </row>
    <row r="33" ht="34.9" customHeight="1" spans="1:10">
      <c r="A33" s="553">
        <f t="shared" si="3"/>
        <v>7</v>
      </c>
      <c r="B33" s="376">
        <v>2010306</v>
      </c>
      <c r="C33" s="377" t="s">
        <v>158</v>
      </c>
      <c r="D33" s="277">
        <v>0</v>
      </c>
      <c r="E33" s="277">
        <v>0</v>
      </c>
      <c r="F33" s="277"/>
      <c r="G33" s="525" t="str">
        <f t="shared" si="5"/>
        <v/>
      </c>
      <c r="H33" s="525" t="str">
        <f t="shared" si="6"/>
        <v/>
      </c>
      <c r="I33" s="567" t="str">
        <f t="shared" si="1"/>
        <v>否</v>
      </c>
      <c r="J33" s="568" t="str">
        <f t="shared" si="2"/>
        <v>项</v>
      </c>
    </row>
    <row r="34" ht="34.9" customHeight="1" spans="1:10">
      <c r="A34" s="553">
        <f t="shared" si="3"/>
        <v>7</v>
      </c>
      <c r="B34" s="376">
        <v>2010308</v>
      </c>
      <c r="C34" s="377" t="s">
        <v>159</v>
      </c>
      <c r="D34" s="277">
        <v>18</v>
      </c>
      <c r="E34" s="277">
        <v>18</v>
      </c>
      <c r="F34" s="277">
        <v>2</v>
      </c>
      <c r="G34" s="525">
        <f t="shared" si="5"/>
        <v>-0.889</v>
      </c>
      <c r="H34" s="525">
        <f t="shared" si="6"/>
        <v>0.111</v>
      </c>
      <c r="I34" s="567" t="str">
        <f t="shared" si="1"/>
        <v>是</v>
      </c>
      <c r="J34" s="568" t="str">
        <f t="shared" si="2"/>
        <v>项</v>
      </c>
    </row>
    <row r="35" ht="34.9" customHeight="1" spans="1:10">
      <c r="A35" s="553">
        <f t="shared" si="3"/>
        <v>7</v>
      </c>
      <c r="B35" s="376">
        <v>2010309</v>
      </c>
      <c r="C35" s="377" t="s">
        <v>160</v>
      </c>
      <c r="D35" s="277">
        <v>0</v>
      </c>
      <c r="E35" s="277">
        <v>0</v>
      </c>
      <c r="F35" s="277"/>
      <c r="G35" s="525" t="str">
        <f t="shared" si="5"/>
        <v/>
      </c>
      <c r="H35" s="525" t="str">
        <f t="shared" si="6"/>
        <v/>
      </c>
      <c r="I35" s="567" t="str">
        <f t="shared" si="1"/>
        <v>否</v>
      </c>
      <c r="J35" s="568" t="str">
        <f t="shared" si="2"/>
        <v>项</v>
      </c>
    </row>
    <row r="36" ht="34.9" customHeight="1" spans="1:10">
      <c r="A36" s="553">
        <f t="shared" si="3"/>
        <v>7</v>
      </c>
      <c r="B36" s="376">
        <v>2010350</v>
      </c>
      <c r="C36" s="377" t="s">
        <v>148</v>
      </c>
      <c r="D36" s="277">
        <v>210</v>
      </c>
      <c r="E36" s="277">
        <v>1250</v>
      </c>
      <c r="F36" s="277">
        <v>611</v>
      </c>
      <c r="G36" s="525">
        <f t="shared" si="5"/>
        <v>1.91</v>
      </c>
      <c r="H36" s="525">
        <f t="shared" si="6"/>
        <v>0.489</v>
      </c>
      <c r="I36" s="567" t="str">
        <f t="shared" si="1"/>
        <v>是</v>
      </c>
      <c r="J36" s="568" t="str">
        <f t="shared" si="2"/>
        <v>项</v>
      </c>
    </row>
    <row r="37" ht="34.9" customHeight="1" spans="1:10">
      <c r="A37" s="553">
        <f t="shared" si="3"/>
        <v>7</v>
      </c>
      <c r="B37" s="376">
        <v>2010399</v>
      </c>
      <c r="C37" s="377" t="s">
        <v>161</v>
      </c>
      <c r="D37" s="277">
        <v>3838</v>
      </c>
      <c r="E37" s="277">
        <v>1231</v>
      </c>
      <c r="F37" s="277">
        <v>9024</v>
      </c>
      <c r="G37" s="525">
        <f t="shared" si="5"/>
        <v>1.351</v>
      </c>
      <c r="H37" s="525">
        <f t="shared" si="6"/>
        <v>7.331</v>
      </c>
      <c r="I37" s="567" t="str">
        <f t="shared" si="1"/>
        <v>是</v>
      </c>
      <c r="J37" s="568" t="str">
        <f t="shared" si="2"/>
        <v>项</v>
      </c>
    </row>
    <row r="38" ht="34.9" customHeight="1" spans="1:10">
      <c r="A38" s="553">
        <f t="shared" si="3"/>
        <v>5</v>
      </c>
      <c r="B38" s="376">
        <v>20104</v>
      </c>
      <c r="C38" s="377" t="s">
        <v>162</v>
      </c>
      <c r="D38" s="277">
        <f>SUM(D39:D48)</f>
        <v>691</v>
      </c>
      <c r="E38" s="277">
        <f t="shared" ref="D38:F38" si="9">SUM(E39:E48)</f>
        <v>637</v>
      </c>
      <c r="F38" s="277">
        <f t="shared" si="9"/>
        <v>503</v>
      </c>
      <c r="G38" s="525">
        <f t="shared" si="5"/>
        <v>-0.272</v>
      </c>
      <c r="H38" s="525">
        <f t="shared" si="6"/>
        <v>0.79</v>
      </c>
      <c r="I38" s="567" t="str">
        <f t="shared" si="1"/>
        <v>是</v>
      </c>
      <c r="J38" s="568" t="str">
        <f t="shared" si="2"/>
        <v>款</v>
      </c>
    </row>
    <row r="39" ht="34.9" customHeight="1" spans="1:10">
      <c r="A39" s="553">
        <f t="shared" si="3"/>
        <v>7</v>
      </c>
      <c r="B39" s="376">
        <v>2010401</v>
      </c>
      <c r="C39" s="377" t="s">
        <v>139</v>
      </c>
      <c r="D39" s="277">
        <v>437</v>
      </c>
      <c r="E39" s="277">
        <v>383</v>
      </c>
      <c r="F39" s="277">
        <v>382</v>
      </c>
      <c r="G39" s="525">
        <f t="shared" si="5"/>
        <v>-0.126</v>
      </c>
      <c r="H39" s="525">
        <f t="shared" si="6"/>
        <v>0.997</v>
      </c>
      <c r="I39" s="567" t="str">
        <f t="shared" si="1"/>
        <v>是</v>
      </c>
      <c r="J39" s="568" t="str">
        <f t="shared" si="2"/>
        <v>项</v>
      </c>
    </row>
    <row r="40" ht="34.9" customHeight="1" spans="1:10">
      <c r="A40" s="553">
        <f t="shared" si="3"/>
        <v>7</v>
      </c>
      <c r="B40" s="376">
        <v>2010402</v>
      </c>
      <c r="C40" s="377" t="s">
        <v>140</v>
      </c>
      <c r="D40" s="277">
        <v>12</v>
      </c>
      <c r="E40" s="277">
        <v>12</v>
      </c>
      <c r="F40" s="277">
        <v>11</v>
      </c>
      <c r="G40" s="525">
        <f t="shared" si="5"/>
        <v>-0.083</v>
      </c>
      <c r="H40" s="525">
        <f t="shared" si="6"/>
        <v>0.917</v>
      </c>
      <c r="I40" s="567" t="str">
        <f t="shared" si="1"/>
        <v>是</v>
      </c>
      <c r="J40" s="568" t="str">
        <f t="shared" si="2"/>
        <v>项</v>
      </c>
    </row>
    <row r="41" ht="34.9" customHeight="1" spans="1:10">
      <c r="A41" s="553">
        <f t="shared" si="3"/>
        <v>7</v>
      </c>
      <c r="B41" s="376">
        <v>2010403</v>
      </c>
      <c r="C41" s="377" t="s">
        <v>141</v>
      </c>
      <c r="D41" s="277">
        <v>0</v>
      </c>
      <c r="E41" s="277">
        <v>0</v>
      </c>
      <c r="F41" s="277"/>
      <c r="G41" s="525" t="str">
        <f t="shared" si="5"/>
        <v/>
      </c>
      <c r="H41" s="525" t="str">
        <f t="shared" si="6"/>
        <v/>
      </c>
      <c r="I41" s="567" t="str">
        <f t="shared" si="1"/>
        <v>否</v>
      </c>
      <c r="J41" s="568" t="str">
        <f t="shared" si="2"/>
        <v>项</v>
      </c>
    </row>
    <row r="42" ht="34.9" customHeight="1" spans="1:10">
      <c r="A42" s="553">
        <f t="shared" si="3"/>
        <v>7</v>
      </c>
      <c r="B42" s="376">
        <v>2010404</v>
      </c>
      <c r="C42" s="377" t="s">
        <v>163</v>
      </c>
      <c r="D42" s="277">
        <v>130</v>
      </c>
      <c r="E42" s="277">
        <v>100</v>
      </c>
      <c r="F42" s="277"/>
      <c r="G42" s="525">
        <f t="shared" si="5"/>
        <v>-1</v>
      </c>
      <c r="H42" s="525">
        <f t="shared" si="6"/>
        <v>0</v>
      </c>
      <c r="I42" s="567" t="str">
        <f t="shared" si="1"/>
        <v>是</v>
      </c>
      <c r="J42" s="568" t="str">
        <f t="shared" si="2"/>
        <v>项</v>
      </c>
    </row>
    <row r="43" ht="34.9" customHeight="1" spans="1:10">
      <c r="A43" s="553">
        <f t="shared" si="3"/>
        <v>7</v>
      </c>
      <c r="B43" s="376">
        <v>2010405</v>
      </c>
      <c r="C43" s="377" t="s">
        <v>164</v>
      </c>
      <c r="D43" s="277">
        <v>0</v>
      </c>
      <c r="E43" s="277">
        <v>0</v>
      </c>
      <c r="F43" s="277"/>
      <c r="G43" s="525" t="str">
        <f t="shared" si="5"/>
        <v/>
      </c>
      <c r="H43" s="525" t="str">
        <f t="shared" si="6"/>
        <v/>
      </c>
      <c r="I43" s="567" t="str">
        <f t="shared" si="1"/>
        <v>否</v>
      </c>
      <c r="J43" s="568" t="str">
        <f t="shared" si="2"/>
        <v>项</v>
      </c>
    </row>
    <row r="44" ht="34.9" customHeight="1" spans="1:10">
      <c r="A44" s="553">
        <f t="shared" si="3"/>
        <v>7</v>
      </c>
      <c r="B44" s="376">
        <v>2010406</v>
      </c>
      <c r="C44" s="377" t="s">
        <v>165</v>
      </c>
      <c r="D44" s="277">
        <v>0</v>
      </c>
      <c r="E44" s="277">
        <v>0</v>
      </c>
      <c r="F44" s="277"/>
      <c r="G44" s="525" t="str">
        <f t="shared" si="5"/>
        <v/>
      </c>
      <c r="H44" s="525" t="str">
        <f t="shared" si="6"/>
        <v/>
      </c>
      <c r="I44" s="567" t="str">
        <f t="shared" si="1"/>
        <v>否</v>
      </c>
      <c r="J44" s="568" t="str">
        <f t="shared" si="2"/>
        <v>项</v>
      </c>
    </row>
    <row r="45" ht="34.9" customHeight="1" spans="1:10">
      <c r="A45" s="553">
        <f t="shared" si="3"/>
        <v>7</v>
      </c>
      <c r="B45" s="376">
        <v>2010407</v>
      </c>
      <c r="C45" s="377" t="s">
        <v>166</v>
      </c>
      <c r="D45" s="277">
        <v>0</v>
      </c>
      <c r="E45" s="277">
        <v>0</v>
      </c>
      <c r="F45" s="277"/>
      <c r="G45" s="525" t="str">
        <f t="shared" si="5"/>
        <v/>
      </c>
      <c r="H45" s="525" t="str">
        <f t="shared" si="6"/>
        <v/>
      </c>
      <c r="I45" s="567" t="str">
        <f t="shared" si="1"/>
        <v>否</v>
      </c>
      <c r="J45" s="568" t="str">
        <f t="shared" si="2"/>
        <v>项</v>
      </c>
    </row>
    <row r="46" ht="34.9" customHeight="1" spans="1:10">
      <c r="A46" s="553">
        <f t="shared" si="3"/>
        <v>7</v>
      </c>
      <c r="B46" s="376">
        <v>2010408</v>
      </c>
      <c r="C46" s="377" t="s">
        <v>167</v>
      </c>
      <c r="D46" s="277">
        <v>30</v>
      </c>
      <c r="E46" s="277">
        <v>56</v>
      </c>
      <c r="F46" s="277">
        <v>3</v>
      </c>
      <c r="G46" s="525">
        <f t="shared" si="5"/>
        <v>-0.9</v>
      </c>
      <c r="H46" s="525">
        <f t="shared" si="6"/>
        <v>0.054</v>
      </c>
      <c r="I46" s="567" t="str">
        <f t="shared" si="1"/>
        <v>是</v>
      </c>
      <c r="J46" s="568" t="str">
        <f t="shared" si="2"/>
        <v>项</v>
      </c>
    </row>
    <row r="47" ht="34.9" customHeight="1" spans="1:10">
      <c r="A47" s="553">
        <f t="shared" si="3"/>
        <v>7</v>
      </c>
      <c r="B47" s="376">
        <v>2010450</v>
      </c>
      <c r="C47" s="377" t="s">
        <v>148</v>
      </c>
      <c r="D47" s="277">
        <v>77</v>
      </c>
      <c r="E47" s="277">
        <v>85</v>
      </c>
      <c r="F47" s="277">
        <v>107</v>
      </c>
      <c r="G47" s="525">
        <f t="shared" si="5"/>
        <v>0.39</v>
      </c>
      <c r="H47" s="525">
        <f t="shared" si="6"/>
        <v>1.259</v>
      </c>
      <c r="I47" s="567" t="str">
        <f t="shared" si="1"/>
        <v>是</v>
      </c>
      <c r="J47" s="568" t="str">
        <f t="shared" si="2"/>
        <v>项</v>
      </c>
    </row>
    <row r="48" ht="34.9" customHeight="1" spans="1:10">
      <c r="A48" s="553">
        <f t="shared" si="3"/>
        <v>7</v>
      </c>
      <c r="B48" s="376">
        <v>2010499</v>
      </c>
      <c r="C48" s="377" t="s">
        <v>168</v>
      </c>
      <c r="D48" s="277">
        <v>5</v>
      </c>
      <c r="E48" s="277">
        <v>1</v>
      </c>
      <c r="F48" s="277"/>
      <c r="G48" s="525">
        <f t="shared" si="5"/>
        <v>-1</v>
      </c>
      <c r="H48" s="525">
        <f t="shared" si="6"/>
        <v>0</v>
      </c>
      <c r="I48" s="567" t="str">
        <f t="shared" si="1"/>
        <v>是</v>
      </c>
      <c r="J48" s="568" t="str">
        <f t="shared" si="2"/>
        <v>项</v>
      </c>
    </row>
    <row r="49" ht="34.9" customHeight="1" spans="1:10">
      <c r="A49" s="553">
        <f t="shared" si="3"/>
        <v>5</v>
      </c>
      <c r="B49" s="376">
        <v>20105</v>
      </c>
      <c r="C49" s="377" t="s">
        <v>169</v>
      </c>
      <c r="D49" s="277">
        <f>SUM(D50:D59)</f>
        <v>804</v>
      </c>
      <c r="E49" s="277">
        <f t="shared" ref="D49:F49" si="10">SUM(E50:E59)</f>
        <v>605</v>
      </c>
      <c r="F49" s="277">
        <f t="shared" si="10"/>
        <v>534</v>
      </c>
      <c r="G49" s="525">
        <f t="shared" si="5"/>
        <v>-0.336</v>
      </c>
      <c r="H49" s="525">
        <f t="shared" si="6"/>
        <v>0.883</v>
      </c>
      <c r="I49" s="567" t="str">
        <f t="shared" si="1"/>
        <v>是</v>
      </c>
      <c r="J49" s="568" t="str">
        <f t="shared" si="2"/>
        <v>款</v>
      </c>
    </row>
    <row r="50" ht="34.9" customHeight="1" spans="1:10">
      <c r="A50" s="553">
        <f t="shared" si="3"/>
        <v>7</v>
      </c>
      <c r="B50" s="376">
        <v>2010501</v>
      </c>
      <c r="C50" s="377" t="s">
        <v>139</v>
      </c>
      <c r="D50" s="277">
        <v>314</v>
      </c>
      <c r="E50" s="277">
        <v>281</v>
      </c>
      <c r="F50" s="277">
        <v>297</v>
      </c>
      <c r="G50" s="525">
        <f t="shared" si="5"/>
        <v>-0.054</v>
      </c>
      <c r="H50" s="525">
        <f t="shared" si="6"/>
        <v>1.057</v>
      </c>
      <c r="I50" s="567" t="str">
        <f t="shared" si="1"/>
        <v>是</v>
      </c>
      <c r="J50" s="568" t="str">
        <f t="shared" si="2"/>
        <v>项</v>
      </c>
    </row>
    <row r="51" ht="34.9" customHeight="1" spans="1:10">
      <c r="A51" s="553">
        <f t="shared" si="3"/>
        <v>7</v>
      </c>
      <c r="B51" s="376">
        <v>2010502</v>
      </c>
      <c r="C51" s="377" t="s">
        <v>140</v>
      </c>
      <c r="D51" s="277">
        <v>5</v>
      </c>
      <c r="E51" s="277">
        <v>10</v>
      </c>
      <c r="F51" s="277"/>
      <c r="G51" s="525">
        <f t="shared" si="5"/>
        <v>-1</v>
      </c>
      <c r="H51" s="525">
        <f t="shared" si="6"/>
        <v>0</v>
      </c>
      <c r="I51" s="567" t="str">
        <f t="shared" si="1"/>
        <v>是</v>
      </c>
      <c r="J51" s="568" t="str">
        <f t="shared" si="2"/>
        <v>项</v>
      </c>
    </row>
    <row r="52" ht="34.9" customHeight="1" spans="1:10">
      <c r="A52" s="553">
        <f t="shared" si="3"/>
        <v>7</v>
      </c>
      <c r="B52" s="376">
        <v>2010503</v>
      </c>
      <c r="C52" s="377" t="s">
        <v>141</v>
      </c>
      <c r="D52" s="277">
        <v>0</v>
      </c>
      <c r="E52" s="277">
        <v>0</v>
      </c>
      <c r="F52" s="277"/>
      <c r="G52" s="525" t="str">
        <f t="shared" si="5"/>
        <v/>
      </c>
      <c r="H52" s="525" t="str">
        <f t="shared" si="6"/>
        <v/>
      </c>
      <c r="I52" s="567" t="str">
        <f t="shared" si="1"/>
        <v>否</v>
      </c>
      <c r="J52" s="568" t="str">
        <f t="shared" si="2"/>
        <v>项</v>
      </c>
    </row>
    <row r="53" ht="34.9" customHeight="1" spans="1:10">
      <c r="A53" s="553">
        <f t="shared" si="3"/>
        <v>7</v>
      </c>
      <c r="B53" s="376">
        <v>2010504</v>
      </c>
      <c r="C53" s="377" t="s">
        <v>170</v>
      </c>
      <c r="D53" s="277">
        <v>0</v>
      </c>
      <c r="E53" s="277">
        <v>0</v>
      </c>
      <c r="F53" s="277"/>
      <c r="G53" s="525" t="str">
        <f t="shared" si="5"/>
        <v/>
      </c>
      <c r="H53" s="525" t="str">
        <f t="shared" si="6"/>
        <v/>
      </c>
      <c r="I53" s="567" t="str">
        <f t="shared" si="1"/>
        <v>否</v>
      </c>
      <c r="J53" s="568" t="str">
        <f t="shared" si="2"/>
        <v>项</v>
      </c>
    </row>
    <row r="54" ht="34.9" customHeight="1" spans="1:10">
      <c r="A54" s="553">
        <f t="shared" si="3"/>
        <v>7</v>
      </c>
      <c r="B54" s="376">
        <v>2010505</v>
      </c>
      <c r="C54" s="377" t="s">
        <v>171</v>
      </c>
      <c r="D54" s="277">
        <v>0</v>
      </c>
      <c r="E54" s="277">
        <v>0</v>
      </c>
      <c r="F54" s="277"/>
      <c r="G54" s="525" t="str">
        <f t="shared" si="5"/>
        <v/>
      </c>
      <c r="H54" s="525" t="str">
        <f t="shared" si="6"/>
        <v/>
      </c>
      <c r="I54" s="567" t="str">
        <f t="shared" si="1"/>
        <v>否</v>
      </c>
      <c r="J54" s="568" t="str">
        <f t="shared" si="2"/>
        <v>项</v>
      </c>
    </row>
    <row r="55" ht="34.9" customHeight="1" spans="1:10">
      <c r="A55" s="553">
        <f t="shared" si="3"/>
        <v>7</v>
      </c>
      <c r="B55" s="376">
        <v>2010506</v>
      </c>
      <c r="C55" s="377" t="s">
        <v>172</v>
      </c>
      <c r="D55" s="277">
        <v>0</v>
      </c>
      <c r="E55" s="277">
        <v>0</v>
      </c>
      <c r="F55" s="277"/>
      <c r="G55" s="525" t="str">
        <f t="shared" si="5"/>
        <v/>
      </c>
      <c r="H55" s="525" t="str">
        <f t="shared" si="6"/>
        <v/>
      </c>
      <c r="I55" s="567" t="str">
        <f t="shared" si="1"/>
        <v>否</v>
      </c>
      <c r="J55" s="568" t="str">
        <f t="shared" si="2"/>
        <v>项</v>
      </c>
    </row>
    <row r="56" ht="34.9" customHeight="1" spans="1:10">
      <c r="A56" s="553">
        <f t="shared" si="3"/>
        <v>7</v>
      </c>
      <c r="B56" s="376">
        <v>2010507</v>
      </c>
      <c r="C56" s="377" t="s">
        <v>173</v>
      </c>
      <c r="D56" s="277">
        <v>194</v>
      </c>
      <c r="E56" s="277">
        <v>28</v>
      </c>
      <c r="F56" s="277"/>
      <c r="G56" s="525">
        <f t="shared" si="5"/>
        <v>-1</v>
      </c>
      <c r="H56" s="525">
        <f t="shared" si="6"/>
        <v>0</v>
      </c>
      <c r="I56" s="567" t="str">
        <f t="shared" si="1"/>
        <v>是</v>
      </c>
      <c r="J56" s="568" t="str">
        <f t="shared" si="2"/>
        <v>项</v>
      </c>
    </row>
    <row r="57" ht="34.9" customHeight="1" spans="1:10">
      <c r="A57" s="553">
        <f t="shared" si="3"/>
        <v>7</v>
      </c>
      <c r="B57" s="376">
        <v>2010508</v>
      </c>
      <c r="C57" s="377" t="s">
        <v>174</v>
      </c>
      <c r="D57" s="277">
        <v>47</v>
      </c>
      <c r="E57" s="277">
        <v>52</v>
      </c>
      <c r="F57" s="277"/>
      <c r="G57" s="525">
        <f t="shared" si="5"/>
        <v>-1</v>
      </c>
      <c r="H57" s="525">
        <f t="shared" si="6"/>
        <v>0</v>
      </c>
      <c r="I57" s="567" t="str">
        <f t="shared" si="1"/>
        <v>是</v>
      </c>
      <c r="J57" s="568" t="str">
        <f t="shared" si="2"/>
        <v>项</v>
      </c>
    </row>
    <row r="58" ht="34.9" customHeight="1" spans="1:10">
      <c r="A58" s="553">
        <f t="shared" si="3"/>
        <v>7</v>
      </c>
      <c r="B58" s="376">
        <v>2010550</v>
      </c>
      <c r="C58" s="377" t="s">
        <v>148</v>
      </c>
      <c r="D58" s="277">
        <v>239</v>
      </c>
      <c r="E58" s="277">
        <v>228</v>
      </c>
      <c r="F58" s="277">
        <v>232</v>
      </c>
      <c r="G58" s="525">
        <f t="shared" si="5"/>
        <v>-0.029</v>
      </c>
      <c r="H58" s="525">
        <f t="shared" si="6"/>
        <v>1.018</v>
      </c>
      <c r="I58" s="567" t="str">
        <f t="shared" si="1"/>
        <v>是</v>
      </c>
      <c r="J58" s="568" t="str">
        <f t="shared" si="2"/>
        <v>项</v>
      </c>
    </row>
    <row r="59" ht="34.9" customHeight="1" spans="1:10">
      <c r="A59" s="553">
        <f t="shared" si="3"/>
        <v>7</v>
      </c>
      <c r="B59" s="376">
        <v>2010599</v>
      </c>
      <c r="C59" s="377" t="s">
        <v>175</v>
      </c>
      <c r="D59" s="277">
        <v>5</v>
      </c>
      <c r="E59" s="277">
        <v>6</v>
      </c>
      <c r="F59" s="277">
        <v>5</v>
      </c>
      <c r="G59" s="525">
        <f t="shared" si="5"/>
        <v>0</v>
      </c>
      <c r="H59" s="525">
        <f t="shared" si="6"/>
        <v>0.833</v>
      </c>
      <c r="I59" s="567" t="str">
        <f t="shared" si="1"/>
        <v>是</v>
      </c>
      <c r="J59" s="568" t="str">
        <f t="shared" si="2"/>
        <v>项</v>
      </c>
    </row>
    <row r="60" ht="34.9" customHeight="1" spans="1:10">
      <c r="A60" s="553">
        <f t="shared" si="3"/>
        <v>5</v>
      </c>
      <c r="B60" s="376">
        <v>20106</v>
      </c>
      <c r="C60" s="377" t="s">
        <v>176</v>
      </c>
      <c r="D60" s="277">
        <f>SUM(D61:D70)</f>
        <v>1647</v>
      </c>
      <c r="E60" s="277">
        <f t="shared" ref="D60:F60" si="11">SUM(E61:E70)</f>
        <v>1670</v>
      </c>
      <c r="F60" s="277">
        <f t="shared" si="11"/>
        <v>1515</v>
      </c>
      <c r="G60" s="525">
        <f t="shared" si="5"/>
        <v>-0.08</v>
      </c>
      <c r="H60" s="525">
        <f t="shared" si="6"/>
        <v>0.907</v>
      </c>
      <c r="I60" s="567" t="str">
        <f t="shared" si="1"/>
        <v>是</v>
      </c>
      <c r="J60" s="568" t="str">
        <f t="shared" si="2"/>
        <v>款</v>
      </c>
    </row>
    <row r="61" ht="34.9" customHeight="1" spans="1:10">
      <c r="A61" s="553">
        <f t="shared" si="3"/>
        <v>7</v>
      </c>
      <c r="B61" s="376">
        <v>2010601</v>
      </c>
      <c r="C61" s="377" t="s">
        <v>139</v>
      </c>
      <c r="D61" s="277">
        <v>1115</v>
      </c>
      <c r="E61" s="277">
        <v>996</v>
      </c>
      <c r="F61" s="277">
        <v>1037</v>
      </c>
      <c r="G61" s="525">
        <f t="shared" si="5"/>
        <v>-0.07</v>
      </c>
      <c r="H61" s="525">
        <f t="shared" si="6"/>
        <v>1.041</v>
      </c>
      <c r="I61" s="567" t="str">
        <f t="shared" si="1"/>
        <v>是</v>
      </c>
      <c r="J61" s="568" t="str">
        <f t="shared" si="2"/>
        <v>项</v>
      </c>
    </row>
    <row r="62" ht="34.9" customHeight="1" spans="1:10">
      <c r="A62" s="553">
        <f t="shared" si="3"/>
        <v>7</v>
      </c>
      <c r="B62" s="376">
        <v>2010602</v>
      </c>
      <c r="C62" s="377" t="s">
        <v>140</v>
      </c>
      <c r="D62" s="277">
        <v>0</v>
      </c>
      <c r="E62" s="277">
        <v>0</v>
      </c>
      <c r="F62" s="277"/>
      <c r="G62" s="525" t="str">
        <f t="shared" si="5"/>
        <v/>
      </c>
      <c r="H62" s="525" t="str">
        <f t="shared" si="6"/>
        <v/>
      </c>
      <c r="I62" s="567" t="str">
        <f t="shared" si="1"/>
        <v>否</v>
      </c>
      <c r="J62" s="568" t="str">
        <f t="shared" si="2"/>
        <v>项</v>
      </c>
    </row>
    <row r="63" ht="34.9" customHeight="1" spans="1:10">
      <c r="A63" s="553">
        <f t="shared" si="3"/>
        <v>7</v>
      </c>
      <c r="B63" s="376">
        <v>2010603</v>
      </c>
      <c r="C63" s="377" t="s">
        <v>141</v>
      </c>
      <c r="D63" s="277">
        <v>0</v>
      </c>
      <c r="E63" s="277">
        <v>0</v>
      </c>
      <c r="F63" s="277"/>
      <c r="G63" s="525" t="str">
        <f t="shared" si="5"/>
        <v/>
      </c>
      <c r="H63" s="525" t="str">
        <f t="shared" si="6"/>
        <v/>
      </c>
      <c r="I63" s="567" t="str">
        <f t="shared" si="1"/>
        <v>否</v>
      </c>
      <c r="J63" s="568" t="str">
        <f t="shared" si="2"/>
        <v>项</v>
      </c>
    </row>
    <row r="64" ht="34.9" customHeight="1" spans="1:10">
      <c r="A64" s="553">
        <f t="shared" si="3"/>
        <v>7</v>
      </c>
      <c r="B64" s="376">
        <v>2010604</v>
      </c>
      <c r="C64" s="377" t="s">
        <v>177</v>
      </c>
      <c r="D64" s="277">
        <v>0</v>
      </c>
      <c r="E64" s="277">
        <v>0</v>
      </c>
      <c r="F64" s="277"/>
      <c r="G64" s="525" t="str">
        <f t="shared" si="5"/>
        <v/>
      </c>
      <c r="H64" s="525" t="str">
        <f t="shared" si="6"/>
        <v/>
      </c>
      <c r="I64" s="567" t="str">
        <f t="shared" si="1"/>
        <v>否</v>
      </c>
      <c r="J64" s="568" t="str">
        <f t="shared" si="2"/>
        <v>项</v>
      </c>
    </row>
    <row r="65" ht="34.9" customHeight="1" spans="1:10">
      <c r="A65" s="553">
        <f t="shared" si="3"/>
        <v>7</v>
      </c>
      <c r="B65" s="376">
        <v>2010605</v>
      </c>
      <c r="C65" s="377" t="s">
        <v>178</v>
      </c>
      <c r="D65" s="277">
        <v>0</v>
      </c>
      <c r="E65" s="277">
        <v>0</v>
      </c>
      <c r="F65" s="277"/>
      <c r="G65" s="525" t="str">
        <f t="shared" si="5"/>
        <v/>
      </c>
      <c r="H65" s="525" t="str">
        <f t="shared" si="6"/>
        <v/>
      </c>
      <c r="I65" s="567" t="str">
        <f t="shared" si="1"/>
        <v>否</v>
      </c>
      <c r="J65" s="568" t="str">
        <f t="shared" si="2"/>
        <v>项</v>
      </c>
    </row>
    <row r="66" ht="34.9" customHeight="1" spans="1:10">
      <c r="A66" s="553">
        <f t="shared" si="3"/>
        <v>7</v>
      </c>
      <c r="B66" s="376">
        <v>2010606</v>
      </c>
      <c r="C66" s="377" t="s">
        <v>179</v>
      </c>
      <c r="D66" s="277">
        <v>0</v>
      </c>
      <c r="E66" s="277">
        <v>0</v>
      </c>
      <c r="F66" s="277"/>
      <c r="G66" s="525" t="str">
        <f t="shared" si="5"/>
        <v/>
      </c>
      <c r="H66" s="525" t="str">
        <f t="shared" si="6"/>
        <v/>
      </c>
      <c r="I66" s="567" t="str">
        <f t="shared" si="1"/>
        <v>否</v>
      </c>
      <c r="J66" s="568" t="str">
        <f t="shared" si="2"/>
        <v>项</v>
      </c>
    </row>
    <row r="67" ht="34.9" customHeight="1" spans="1:10">
      <c r="A67" s="553">
        <f t="shared" si="3"/>
        <v>7</v>
      </c>
      <c r="B67" s="376">
        <v>2010607</v>
      </c>
      <c r="C67" s="377" t="s">
        <v>180</v>
      </c>
      <c r="D67" s="277">
        <v>62</v>
      </c>
      <c r="E67" s="277">
        <v>69</v>
      </c>
      <c r="F67" s="277">
        <v>29</v>
      </c>
      <c r="G67" s="525">
        <f t="shared" si="5"/>
        <v>-0.532</v>
      </c>
      <c r="H67" s="525">
        <f t="shared" si="6"/>
        <v>0.42</v>
      </c>
      <c r="I67" s="567" t="str">
        <f t="shared" si="1"/>
        <v>是</v>
      </c>
      <c r="J67" s="568" t="str">
        <f t="shared" si="2"/>
        <v>项</v>
      </c>
    </row>
    <row r="68" ht="34.9" customHeight="1" spans="1:10">
      <c r="A68" s="553">
        <f t="shared" si="3"/>
        <v>7</v>
      </c>
      <c r="B68" s="376">
        <v>2010608</v>
      </c>
      <c r="C68" s="377" t="s">
        <v>181</v>
      </c>
      <c r="D68" s="277">
        <v>24</v>
      </c>
      <c r="E68" s="277">
        <v>60</v>
      </c>
      <c r="F68" s="277">
        <v>10</v>
      </c>
      <c r="G68" s="525">
        <f t="shared" si="5"/>
        <v>-0.583</v>
      </c>
      <c r="H68" s="525">
        <f t="shared" si="6"/>
        <v>0.167</v>
      </c>
      <c r="I68" s="567" t="str">
        <f t="shared" si="1"/>
        <v>是</v>
      </c>
      <c r="J68" s="568" t="str">
        <f t="shared" si="2"/>
        <v>项</v>
      </c>
    </row>
    <row r="69" ht="34.9" customHeight="1" spans="1:10">
      <c r="A69" s="553">
        <f t="shared" si="3"/>
        <v>7</v>
      </c>
      <c r="B69" s="376">
        <v>2010650</v>
      </c>
      <c r="C69" s="377" t="s">
        <v>148</v>
      </c>
      <c r="D69" s="277">
        <v>360</v>
      </c>
      <c r="E69" s="277">
        <v>426</v>
      </c>
      <c r="F69" s="277">
        <v>407</v>
      </c>
      <c r="G69" s="525">
        <f t="shared" si="5"/>
        <v>0.131</v>
      </c>
      <c r="H69" s="525">
        <f t="shared" si="6"/>
        <v>0.955</v>
      </c>
      <c r="I69" s="567" t="str">
        <f t="shared" ref="I69:I81" si="12">IF(LEN(B69)=3,"是",IF(C69&lt;&gt;"",IF(SUM(D69:F69)&lt;&gt;0,"是","否"),"是"))</f>
        <v>是</v>
      </c>
      <c r="J69" s="568" t="str">
        <f t="shared" ref="J69:J81" si="13">IF(LEN(B69)=3,"类",IF(LEN(B69)=5,"款","项"))</f>
        <v>项</v>
      </c>
    </row>
    <row r="70" ht="34.9" customHeight="1" spans="1:10">
      <c r="A70" s="553">
        <f t="shared" ref="A70:A133" si="14">LEN(B70)</f>
        <v>7</v>
      </c>
      <c r="B70" s="376">
        <v>2010699</v>
      </c>
      <c r="C70" s="377" t="s">
        <v>182</v>
      </c>
      <c r="D70" s="277">
        <v>86</v>
      </c>
      <c r="E70" s="277">
        <v>119</v>
      </c>
      <c r="F70" s="277">
        <v>32</v>
      </c>
      <c r="G70" s="525">
        <f t="shared" ref="G70:G133" si="15">IF(D70&lt;&gt;0,F70/D70-1,"")</f>
        <v>-0.628</v>
      </c>
      <c r="H70" s="525">
        <f t="shared" ref="H70:H133" si="16">IF(E70&lt;&gt;0,F70/E70,"")</f>
        <v>0.269</v>
      </c>
      <c r="I70" s="567" t="str">
        <f t="shared" si="12"/>
        <v>是</v>
      </c>
      <c r="J70" s="568" t="str">
        <f t="shared" si="13"/>
        <v>项</v>
      </c>
    </row>
    <row r="71" ht="34.9" customHeight="1" spans="1:10">
      <c r="A71" s="553">
        <f t="shared" si="14"/>
        <v>5</v>
      </c>
      <c r="B71" s="376">
        <v>20107</v>
      </c>
      <c r="C71" s="377" t="s">
        <v>183</v>
      </c>
      <c r="D71" s="277">
        <f>SUM(D72:D83)</f>
        <v>0</v>
      </c>
      <c r="E71" s="277">
        <f t="shared" ref="D71:F71" si="17">SUM(E72:E83)</f>
        <v>500</v>
      </c>
      <c r="F71" s="277">
        <f t="shared" si="17"/>
        <v>248</v>
      </c>
      <c r="G71" s="525" t="str">
        <f t="shared" si="15"/>
        <v/>
      </c>
      <c r="H71" s="525">
        <f t="shared" si="16"/>
        <v>0.496</v>
      </c>
      <c r="I71" s="567" t="str">
        <f t="shared" si="12"/>
        <v>是</v>
      </c>
      <c r="J71" s="568" t="str">
        <f t="shared" si="13"/>
        <v>款</v>
      </c>
    </row>
    <row r="72" ht="34.9" customHeight="1" spans="1:10">
      <c r="A72" s="553">
        <f t="shared" si="14"/>
        <v>7</v>
      </c>
      <c r="B72" s="376">
        <v>2010701</v>
      </c>
      <c r="C72" s="377" t="s">
        <v>139</v>
      </c>
      <c r="D72" s="277">
        <v>0</v>
      </c>
      <c r="E72" s="277">
        <v>0</v>
      </c>
      <c r="F72" s="277"/>
      <c r="G72" s="525" t="str">
        <f t="shared" si="15"/>
        <v/>
      </c>
      <c r="H72" s="525" t="str">
        <f t="shared" si="16"/>
        <v/>
      </c>
      <c r="I72" s="567" t="str">
        <f t="shared" si="12"/>
        <v>否</v>
      </c>
      <c r="J72" s="568" t="str">
        <f t="shared" si="13"/>
        <v>项</v>
      </c>
    </row>
    <row r="73" ht="34.9" customHeight="1" spans="1:10">
      <c r="A73" s="553">
        <f t="shared" si="14"/>
        <v>7</v>
      </c>
      <c r="B73" s="376">
        <v>2010702</v>
      </c>
      <c r="C73" s="377" t="s">
        <v>140</v>
      </c>
      <c r="D73" s="277">
        <v>0</v>
      </c>
      <c r="E73" s="277">
        <v>0</v>
      </c>
      <c r="F73" s="277"/>
      <c r="G73" s="525" t="str">
        <f t="shared" si="15"/>
        <v/>
      </c>
      <c r="H73" s="525" t="str">
        <f t="shared" si="16"/>
        <v/>
      </c>
      <c r="I73" s="567" t="str">
        <f t="shared" si="12"/>
        <v>否</v>
      </c>
      <c r="J73" s="568" t="str">
        <f t="shared" si="13"/>
        <v>项</v>
      </c>
    </row>
    <row r="74" ht="34.9" customHeight="1" spans="1:10">
      <c r="A74" s="553">
        <f t="shared" si="14"/>
        <v>7</v>
      </c>
      <c r="B74" s="376">
        <v>2010703</v>
      </c>
      <c r="C74" s="377" t="s">
        <v>141</v>
      </c>
      <c r="D74" s="277">
        <v>0</v>
      </c>
      <c r="E74" s="277">
        <v>0</v>
      </c>
      <c r="F74" s="277"/>
      <c r="G74" s="525" t="str">
        <f t="shared" si="15"/>
        <v/>
      </c>
      <c r="H74" s="525" t="str">
        <f t="shared" si="16"/>
        <v/>
      </c>
      <c r="I74" s="567" t="str">
        <f t="shared" si="12"/>
        <v>否</v>
      </c>
      <c r="J74" s="568" t="str">
        <f t="shared" si="13"/>
        <v>项</v>
      </c>
    </row>
    <row r="75" ht="34.9" customHeight="1" spans="1:10">
      <c r="A75" s="553">
        <f t="shared" si="14"/>
        <v>7</v>
      </c>
      <c r="B75" s="376">
        <v>2010704</v>
      </c>
      <c r="C75" s="377" t="s">
        <v>184</v>
      </c>
      <c r="D75" s="277">
        <v>0</v>
      </c>
      <c r="E75" s="277">
        <v>0</v>
      </c>
      <c r="F75" s="277"/>
      <c r="G75" s="525" t="str">
        <f t="shared" si="15"/>
        <v/>
      </c>
      <c r="H75" s="525" t="str">
        <f t="shared" si="16"/>
        <v/>
      </c>
      <c r="I75" s="567" t="str">
        <f t="shared" si="12"/>
        <v>否</v>
      </c>
      <c r="J75" s="568" t="str">
        <f t="shared" si="13"/>
        <v>项</v>
      </c>
    </row>
    <row r="76" ht="34.9" customHeight="1" spans="1:10">
      <c r="A76" s="553">
        <f t="shared" si="14"/>
        <v>7</v>
      </c>
      <c r="B76" s="376">
        <v>2010705</v>
      </c>
      <c r="C76" s="377" t="s">
        <v>185</v>
      </c>
      <c r="D76" s="277">
        <v>0</v>
      </c>
      <c r="E76" s="277">
        <v>0</v>
      </c>
      <c r="F76" s="277"/>
      <c r="G76" s="525" t="str">
        <f t="shared" si="15"/>
        <v/>
      </c>
      <c r="H76" s="525" t="str">
        <f t="shared" si="16"/>
        <v/>
      </c>
      <c r="I76" s="567" t="str">
        <f t="shared" si="12"/>
        <v>否</v>
      </c>
      <c r="J76" s="568" t="str">
        <f t="shared" si="13"/>
        <v>项</v>
      </c>
    </row>
    <row r="77" ht="34.9" customHeight="1" spans="1:10">
      <c r="A77" s="553">
        <f t="shared" si="14"/>
        <v>7</v>
      </c>
      <c r="B77" s="376">
        <v>2010706</v>
      </c>
      <c r="C77" s="377" t="s">
        <v>186</v>
      </c>
      <c r="D77" s="277">
        <v>0</v>
      </c>
      <c r="E77" s="277">
        <v>0</v>
      </c>
      <c r="F77" s="277"/>
      <c r="G77" s="525" t="str">
        <f t="shared" si="15"/>
        <v/>
      </c>
      <c r="H77" s="525" t="str">
        <f t="shared" si="16"/>
        <v/>
      </c>
      <c r="I77" s="567" t="str">
        <f t="shared" si="12"/>
        <v>否</v>
      </c>
      <c r="J77" s="568" t="str">
        <f t="shared" si="13"/>
        <v>项</v>
      </c>
    </row>
    <row r="78" ht="34.9" customHeight="1" spans="1:10">
      <c r="A78" s="553">
        <f t="shared" si="14"/>
        <v>7</v>
      </c>
      <c r="B78" s="376">
        <v>2010707</v>
      </c>
      <c r="C78" s="377" t="s">
        <v>187</v>
      </c>
      <c r="D78" s="277">
        <v>0</v>
      </c>
      <c r="E78" s="277">
        <v>0</v>
      </c>
      <c r="F78" s="277"/>
      <c r="G78" s="525" t="str">
        <f t="shared" si="15"/>
        <v/>
      </c>
      <c r="H78" s="525" t="str">
        <f t="shared" si="16"/>
        <v/>
      </c>
      <c r="I78" s="567" t="str">
        <f t="shared" si="12"/>
        <v>否</v>
      </c>
      <c r="J78" s="568" t="str">
        <f t="shared" si="13"/>
        <v>项</v>
      </c>
    </row>
    <row r="79" ht="34.9" customHeight="1" spans="1:10">
      <c r="A79" s="553">
        <f t="shared" si="14"/>
        <v>7</v>
      </c>
      <c r="B79" s="376">
        <v>2010708</v>
      </c>
      <c r="C79" s="377" t="s">
        <v>188</v>
      </c>
      <c r="D79" s="277">
        <v>0</v>
      </c>
      <c r="E79" s="277">
        <v>0</v>
      </c>
      <c r="F79" s="277"/>
      <c r="G79" s="525" t="str">
        <f t="shared" si="15"/>
        <v/>
      </c>
      <c r="H79" s="525" t="str">
        <f t="shared" si="16"/>
        <v/>
      </c>
      <c r="I79" s="567" t="str">
        <f t="shared" si="12"/>
        <v>否</v>
      </c>
      <c r="J79" s="568" t="str">
        <f t="shared" si="13"/>
        <v>项</v>
      </c>
    </row>
    <row r="80" ht="34.9" customHeight="1" spans="1:10">
      <c r="A80" s="553">
        <f t="shared" si="14"/>
        <v>7</v>
      </c>
      <c r="B80" s="376">
        <v>2010709</v>
      </c>
      <c r="C80" s="377" t="s">
        <v>180</v>
      </c>
      <c r="D80" s="277">
        <v>0</v>
      </c>
      <c r="E80" s="277">
        <v>0</v>
      </c>
      <c r="F80" s="277"/>
      <c r="G80" s="525" t="str">
        <f t="shared" si="15"/>
        <v/>
      </c>
      <c r="H80" s="525" t="str">
        <f t="shared" si="16"/>
        <v/>
      </c>
      <c r="I80" s="567" t="str">
        <f t="shared" si="12"/>
        <v>否</v>
      </c>
      <c r="J80" s="568" t="str">
        <f t="shared" si="13"/>
        <v>项</v>
      </c>
    </row>
    <row r="81" ht="34.9" customHeight="1" spans="1:10">
      <c r="A81" s="553">
        <f t="shared" si="14"/>
        <v>7</v>
      </c>
      <c r="B81" s="376">
        <v>2010710</v>
      </c>
      <c r="C81" s="377" t="s">
        <v>189</v>
      </c>
      <c r="D81" s="277"/>
      <c r="E81" s="277">
        <v>0</v>
      </c>
      <c r="F81" s="277"/>
      <c r="G81" s="525" t="str">
        <f t="shared" si="15"/>
        <v/>
      </c>
      <c r="H81" s="525" t="str">
        <f t="shared" si="16"/>
        <v/>
      </c>
      <c r="I81" s="567" t="str">
        <f t="shared" si="12"/>
        <v>否</v>
      </c>
      <c r="J81" s="568" t="str">
        <f t="shared" si="13"/>
        <v>项</v>
      </c>
    </row>
    <row r="82" ht="34.9" customHeight="1" spans="1:10">
      <c r="A82" s="553">
        <f t="shared" si="14"/>
        <v>7</v>
      </c>
      <c r="B82" s="376">
        <v>2010750</v>
      </c>
      <c r="C82" s="377" t="s">
        <v>148</v>
      </c>
      <c r="D82" s="277">
        <v>0</v>
      </c>
      <c r="E82" s="277">
        <v>0</v>
      </c>
      <c r="F82" s="277"/>
      <c r="G82" s="525" t="str">
        <f t="shared" si="15"/>
        <v/>
      </c>
      <c r="H82" s="525" t="str">
        <f t="shared" si="16"/>
        <v/>
      </c>
      <c r="I82" s="567" t="str">
        <f t="shared" ref="I82:I142" si="18">IF(LEN(B82)=3,"是",IF(C82&lt;&gt;"",IF(SUM(D82:F82)&lt;&gt;0,"是","否"),"是"))</f>
        <v>否</v>
      </c>
      <c r="J82" s="568" t="str">
        <f t="shared" ref="J82:J142" si="19">IF(LEN(B82)=3,"类",IF(LEN(B82)=5,"款","项"))</f>
        <v>项</v>
      </c>
    </row>
    <row r="83" ht="34.9" customHeight="1" spans="1:10">
      <c r="A83" s="553">
        <f t="shared" si="14"/>
        <v>7</v>
      </c>
      <c r="B83" s="376">
        <v>2010799</v>
      </c>
      <c r="C83" s="377" t="s">
        <v>190</v>
      </c>
      <c r="D83" s="277">
        <v>0</v>
      </c>
      <c r="E83" s="277">
        <v>500</v>
      </c>
      <c r="F83" s="277">
        <v>248</v>
      </c>
      <c r="G83" s="525" t="str">
        <f t="shared" si="15"/>
        <v/>
      </c>
      <c r="H83" s="525">
        <f t="shared" si="16"/>
        <v>0.496</v>
      </c>
      <c r="I83" s="567" t="str">
        <f t="shared" si="18"/>
        <v>是</v>
      </c>
      <c r="J83" s="568" t="str">
        <f t="shared" si="19"/>
        <v>项</v>
      </c>
    </row>
    <row r="84" ht="34.9" customHeight="1" spans="1:10">
      <c r="A84" s="553">
        <f t="shared" si="14"/>
        <v>5</v>
      </c>
      <c r="B84" s="376">
        <v>20108</v>
      </c>
      <c r="C84" s="377" t="s">
        <v>191</v>
      </c>
      <c r="D84" s="277">
        <f>SUM(D85:D92)</f>
        <v>196</v>
      </c>
      <c r="E84" s="277">
        <f t="shared" ref="D84:F84" si="20">SUM(E85:E92)</f>
        <v>263</v>
      </c>
      <c r="F84" s="277">
        <f t="shared" si="20"/>
        <v>44</v>
      </c>
      <c r="G84" s="525">
        <f t="shared" si="15"/>
        <v>-0.776</v>
      </c>
      <c r="H84" s="525">
        <f t="shared" si="16"/>
        <v>0.167</v>
      </c>
      <c r="I84" s="567" t="str">
        <f t="shared" si="18"/>
        <v>是</v>
      </c>
      <c r="J84" s="568" t="str">
        <f t="shared" si="19"/>
        <v>款</v>
      </c>
    </row>
    <row r="85" ht="34.9" customHeight="1" spans="1:10">
      <c r="A85" s="553">
        <f t="shared" si="14"/>
        <v>7</v>
      </c>
      <c r="B85" s="376">
        <v>2010801</v>
      </c>
      <c r="C85" s="377" t="s">
        <v>139</v>
      </c>
      <c r="D85" s="277">
        <v>35</v>
      </c>
      <c r="E85" s="277">
        <v>46</v>
      </c>
      <c r="F85" s="277">
        <v>27</v>
      </c>
      <c r="G85" s="525">
        <f t="shared" si="15"/>
        <v>-0.229</v>
      </c>
      <c r="H85" s="525">
        <f t="shared" si="16"/>
        <v>0.587</v>
      </c>
      <c r="I85" s="567" t="str">
        <f t="shared" si="18"/>
        <v>是</v>
      </c>
      <c r="J85" s="568" t="str">
        <f t="shared" si="19"/>
        <v>项</v>
      </c>
    </row>
    <row r="86" ht="34.9" customHeight="1" spans="1:10">
      <c r="A86" s="553">
        <f t="shared" si="14"/>
        <v>7</v>
      </c>
      <c r="B86" s="376">
        <v>2010802</v>
      </c>
      <c r="C86" s="377" t="s">
        <v>140</v>
      </c>
      <c r="D86" s="277">
        <v>0</v>
      </c>
      <c r="E86" s="277">
        <v>0</v>
      </c>
      <c r="F86" s="277"/>
      <c r="G86" s="525" t="str">
        <f t="shared" si="15"/>
        <v/>
      </c>
      <c r="H86" s="525" t="str">
        <f t="shared" si="16"/>
        <v/>
      </c>
      <c r="I86" s="567" t="str">
        <f t="shared" si="18"/>
        <v>否</v>
      </c>
      <c r="J86" s="568" t="str">
        <f t="shared" si="19"/>
        <v>项</v>
      </c>
    </row>
    <row r="87" ht="34.9" customHeight="1" spans="1:10">
      <c r="A87" s="553">
        <f t="shared" si="14"/>
        <v>7</v>
      </c>
      <c r="B87" s="376">
        <v>2010803</v>
      </c>
      <c r="C87" s="377" t="s">
        <v>141</v>
      </c>
      <c r="D87" s="277">
        <v>0</v>
      </c>
      <c r="E87" s="277">
        <v>0</v>
      </c>
      <c r="F87" s="277"/>
      <c r="G87" s="525" t="str">
        <f t="shared" si="15"/>
        <v/>
      </c>
      <c r="H87" s="525" t="str">
        <f t="shared" si="16"/>
        <v/>
      </c>
      <c r="I87" s="567" t="str">
        <f t="shared" si="18"/>
        <v>否</v>
      </c>
      <c r="J87" s="568" t="str">
        <f t="shared" si="19"/>
        <v>项</v>
      </c>
    </row>
    <row r="88" ht="34.9" customHeight="1" spans="1:10">
      <c r="A88" s="553">
        <f t="shared" si="14"/>
        <v>7</v>
      </c>
      <c r="B88" s="376">
        <v>2010804</v>
      </c>
      <c r="C88" s="377" t="s">
        <v>192</v>
      </c>
      <c r="D88" s="277">
        <v>150</v>
      </c>
      <c r="E88" s="277">
        <v>200</v>
      </c>
      <c r="F88" s="277"/>
      <c r="G88" s="525">
        <f t="shared" si="15"/>
        <v>-1</v>
      </c>
      <c r="H88" s="525">
        <f t="shared" si="16"/>
        <v>0</v>
      </c>
      <c r="I88" s="567" t="str">
        <f t="shared" si="18"/>
        <v>是</v>
      </c>
      <c r="J88" s="568" t="str">
        <f t="shared" si="19"/>
        <v>项</v>
      </c>
    </row>
    <row r="89" ht="34.9" customHeight="1" spans="1:10">
      <c r="A89" s="553">
        <f t="shared" si="14"/>
        <v>7</v>
      </c>
      <c r="B89" s="376">
        <v>2010805</v>
      </c>
      <c r="C89" s="377" t="s">
        <v>193</v>
      </c>
      <c r="D89" s="277">
        <v>0</v>
      </c>
      <c r="E89" s="277">
        <v>0</v>
      </c>
      <c r="F89" s="277"/>
      <c r="G89" s="525" t="str">
        <f t="shared" si="15"/>
        <v/>
      </c>
      <c r="H89" s="525" t="str">
        <f t="shared" si="16"/>
        <v/>
      </c>
      <c r="I89" s="567" t="str">
        <f t="shared" si="18"/>
        <v>否</v>
      </c>
      <c r="J89" s="568" t="str">
        <f t="shared" si="19"/>
        <v>项</v>
      </c>
    </row>
    <row r="90" ht="34.9" customHeight="1" spans="1:10">
      <c r="A90" s="553">
        <f t="shared" si="14"/>
        <v>7</v>
      </c>
      <c r="B90" s="376">
        <v>2010806</v>
      </c>
      <c r="C90" s="377" t="s">
        <v>180</v>
      </c>
      <c r="D90" s="277">
        <v>0</v>
      </c>
      <c r="E90" s="277">
        <v>0</v>
      </c>
      <c r="F90" s="277"/>
      <c r="G90" s="525" t="str">
        <f t="shared" si="15"/>
        <v/>
      </c>
      <c r="H90" s="525" t="str">
        <f t="shared" si="16"/>
        <v/>
      </c>
      <c r="I90" s="567" t="str">
        <f t="shared" si="18"/>
        <v>否</v>
      </c>
      <c r="J90" s="568" t="str">
        <f t="shared" si="19"/>
        <v>项</v>
      </c>
    </row>
    <row r="91" ht="34.9" customHeight="1" spans="1:10">
      <c r="A91" s="553">
        <f t="shared" si="14"/>
        <v>7</v>
      </c>
      <c r="B91" s="376">
        <v>2010850</v>
      </c>
      <c r="C91" s="377" t="s">
        <v>148</v>
      </c>
      <c r="D91" s="277">
        <v>11</v>
      </c>
      <c r="E91" s="277">
        <v>17</v>
      </c>
      <c r="F91" s="277">
        <v>17</v>
      </c>
      <c r="G91" s="525">
        <f t="shared" si="15"/>
        <v>0.545</v>
      </c>
      <c r="H91" s="525">
        <f t="shared" si="16"/>
        <v>1</v>
      </c>
      <c r="I91" s="567" t="str">
        <f t="shared" si="18"/>
        <v>是</v>
      </c>
      <c r="J91" s="568" t="str">
        <f t="shared" si="19"/>
        <v>项</v>
      </c>
    </row>
    <row r="92" ht="34.9" customHeight="1" spans="1:10">
      <c r="A92" s="553">
        <f t="shared" si="14"/>
        <v>7</v>
      </c>
      <c r="B92" s="376">
        <v>2010899</v>
      </c>
      <c r="C92" s="377" t="s">
        <v>194</v>
      </c>
      <c r="D92" s="277">
        <v>0</v>
      </c>
      <c r="E92" s="277">
        <v>0</v>
      </c>
      <c r="F92" s="277"/>
      <c r="G92" s="525" t="str">
        <f t="shared" si="15"/>
        <v/>
      </c>
      <c r="H92" s="525" t="str">
        <f t="shared" si="16"/>
        <v/>
      </c>
      <c r="I92" s="567" t="str">
        <f t="shared" si="18"/>
        <v>否</v>
      </c>
      <c r="J92" s="568" t="str">
        <f t="shared" si="19"/>
        <v>项</v>
      </c>
    </row>
    <row r="93" ht="34.9" customHeight="1" spans="1:10">
      <c r="A93" s="553">
        <f t="shared" si="14"/>
        <v>5</v>
      </c>
      <c r="B93" s="376">
        <v>20109</v>
      </c>
      <c r="C93" s="377" t="s">
        <v>195</v>
      </c>
      <c r="D93" s="277">
        <f>SUM(D94:D105)</f>
        <v>0</v>
      </c>
      <c r="E93" s="277">
        <f t="shared" ref="D93:F93" si="21">SUM(E94:E105)</f>
        <v>0</v>
      </c>
      <c r="F93" s="277">
        <f t="shared" si="21"/>
        <v>0</v>
      </c>
      <c r="G93" s="525" t="str">
        <f t="shared" si="15"/>
        <v/>
      </c>
      <c r="H93" s="525" t="str">
        <f t="shared" si="16"/>
        <v/>
      </c>
      <c r="I93" s="567" t="str">
        <f t="shared" si="18"/>
        <v>否</v>
      </c>
      <c r="J93" s="568" t="str">
        <f t="shared" si="19"/>
        <v>款</v>
      </c>
    </row>
    <row r="94" ht="34.9" customHeight="1" spans="1:10">
      <c r="A94" s="553">
        <f t="shared" si="14"/>
        <v>7</v>
      </c>
      <c r="B94" s="376">
        <v>2010901</v>
      </c>
      <c r="C94" s="377" t="s">
        <v>139</v>
      </c>
      <c r="D94" s="277">
        <v>0</v>
      </c>
      <c r="E94" s="277">
        <v>0</v>
      </c>
      <c r="F94" s="277"/>
      <c r="G94" s="525" t="str">
        <f t="shared" si="15"/>
        <v/>
      </c>
      <c r="H94" s="525" t="str">
        <f t="shared" si="16"/>
        <v/>
      </c>
      <c r="I94" s="567" t="str">
        <f t="shared" si="18"/>
        <v>否</v>
      </c>
      <c r="J94" s="568" t="str">
        <f t="shared" si="19"/>
        <v>项</v>
      </c>
    </row>
    <row r="95" ht="34.9" customHeight="1" spans="1:10">
      <c r="A95" s="553">
        <f t="shared" si="14"/>
        <v>7</v>
      </c>
      <c r="B95" s="376">
        <v>2010902</v>
      </c>
      <c r="C95" s="377" t="s">
        <v>140</v>
      </c>
      <c r="D95" s="277">
        <v>0</v>
      </c>
      <c r="E95" s="277">
        <v>0</v>
      </c>
      <c r="F95" s="277"/>
      <c r="G95" s="525" t="str">
        <f t="shared" si="15"/>
        <v/>
      </c>
      <c r="H95" s="525" t="str">
        <f t="shared" si="16"/>
        <v/>
      </c>
      <c r="I95" s="567" t="str">
        <f t="shared" si="18"/>
        <v>否</v>
      </c>
      <c r="J95" s="568" t="str">
        <f t="shared" si="19"/>
        <v>项</v>
      </c>
    </row>
    <row r="96" ht="34.9" customHeight="1" spans="1:10">
      <c r="A96" s="553">
        <f t="shared" si="14"/>
        <v>7</v>
      </c>
      <c r="B96" s="376">
        <v>2010903</v>
      </c>
      <c r="C96" s="377" t="s">
        <v>141</v>
      </c>
      <c r="D96" s="277">
        <v>0</v>
      </c>
      <c r="E96" s="277">
        <v>0</v>
      </c>
      <c r="F96" s="277"/>
      <c r="G96" s="525" t="str">
        <f t="shared" si="15"/>
        <v/>
      </c>
      <c r="H96" s="525" t="str">
        <f t="shared" si="16"/>
        <v/>
      </c>
      <c r="I96" s="567" t="str">
        <f t="shared" si="18"/>
        <v>否</v>
      </c>
      <c r="J96" s="568" t="str">
        <f t="shared" si="19"/>
        <v>项</v>
      </c>
    </row>
    <row r="97" ht="34.9" customHeight="1" spans="1:10">
      <c r="A97" s="553">
        <f t="shared" si="14"/>
        <v>7</v>
      </c>
      <c r="B97" s="376">
        <v>2010905</v>
      </c>
      <c r="C97" s="378" t="s">
        <v>196</v>
      </c>
      <c r="D97" s="277">
        <v>0</v>
      </c>
      <c r="E97" s="277">
        <v>0</v>
      </c>
      <c r="F97" s="277"/>
      <c r="G97" s="525" t="str">
        <f t="shared" si="15"/>
        <v/>
      </c>
      <c r="H97" s="525" t="str">
        <f t="shared" si="16"/>
        <v/>
      </c>
      <c r="I97" s="567" t="str">
        <f t="shared" si="18"/>
        <v>否</v>
      </c>
      <c r="J97" s="568" t="str">
        <f t="shared" si="19"/>
        <v>项</v>
      </c>
    </row>
    <row r="98" s="426" customFormat="1" ht="34.9" customHeight="1" spans="1:12">
      <c r="A98" s="553">
        <f t="shared" si="14"/>
        <v>7</v>
      </c>
      <c r="B98" s="376">
        <v>2010907</v>
      </c>
      <c r="C98" s="377" t="s">
        <v>197</v>
      </c>
      <c r="D98" s="277">
        <v>0</v>
      </c>
      <c r="E98" s="277">
        <v>0</v>
      </c>
      <c r="F98" s="277"/>
      <c r="G98" s="525" t="str">
        <f t="shared" si="15"/>
        <v/>
      </c>
      <c r="H98" s="525" t="str">
        <f t="shared" si="16"/>
        <v/>
      </c>
      <c r="I98" s="567" t="str">
        <f t="shared" si="18"/>
        <v>否</v>
      </c>
      <c r="J98" s="568" t="str">
        <f t="shared" si="19"/>
        <v>项</v>
      </c>
      <c r="K98" s="555"/>
      <c r="L98" s="556"/>
    </row>
    <row r="99" s="426" customFormat="1" ht="34.9" customHeight="1" spans="1:12">
      <c r="A99" s="553">
        <f t="shared" si="14"/>
        <v>7</v>
      </c>
      <c r="B99" s="376">
        <v>2010908</v>
      </c>
      <c r="C99" s="377" t="s">
        <v>180</v>
      </c>
      <c r="D99" s="277">
        <v>0</v>
      </c>
      <c r="E99" s="277">
        <v>0</v>
      </c>
      <c r="F99" s="277"/>
      <c r="G99" s="525" t="str">
        <f t="shared" si="15"/>
        <v/>
      </c>
      <c r="H99" s="525" t="str">
        <f t="shared" si="16"/>
        <v/>
      </c>
      <c r="I99" s="567" t="str">
        <f t="shared" si="18"/>
        <v>否</v>
      </c>
      <c r="J99" s="568" t="str">
        <f t="shared" si="19"/>
        <v>项</v>
      </c>
      <c r="K99" s="555"/>
      <c r="L99" s="556"/>
    </row>
    <row r="100" ht="34.9" customHeight="1" spans="1:10">
      <c r="A100" s="553">
        <f t="shared" si="14"/>
        <v>7</v>
      </c>
      <c r="B100" s="376">
        <v>2010909</v>
      </c>
      <c r="C100" s="377" t="s">
        <v>198</v>
      </c>
      <c r="D100" s="277">
        <v>0</v>
      </c>
      <c r="E100" s="277">
        <v>0</v>
      </c>
      <c r="F100" s="277"/>
      <c r="G100" s="525" t="str">
        <f t="shared" si="15"/>
        <v/>
      </c>
      <c r="H100" s="525" t="str">
        <f t="shared" si="16"/>
        <v/>
      </c>
      <c r="I100" s="567" t="str">
        <f t="shared" si="18"/>
        <v>否</v>
      </c>
      <c r="J100" s="568" t="str">
        <f t="shared" si="19"/>
        <v>项</v>
      </c>
    </row>
    <row r="101" ht="34.9" customHeight="1" spans="1:10">
      <c r="A101" s="553">
        <f t="shared" si="14"/>
        <v>7</v>
      </c>
      <c r="B101" s="376">
        <v>2010910</v>
      </c>
      <c r="C101" s="378" t="s">
        <v>199</v>
      </c>
      <c r="D101" s="277">
        <v>0</v>
      </c>
      <c r="E101" s="277">
        <v>0</v>
      </c>
      <c r="F101" s="277"/>
      <c r="G101" s="525" t="str">
        <f t="shared" si="15"/>
        <v/>
      </c>
      <c r="H101" s="525" t="str">
        <f t="shared" si="16"/>
        <v/>
      </c>
      <c r="I101" s="567" t="str">
        <f t="shared" si="18"/>
        <v>否</v>
      </c>
      <c r="J101" s="568" t="str">
        <f t="shared" si="19"/>
        <v>项</v>
      </c>
    </row>
    <row r="102" ht="34.9" customHeight="1" spans="1:10">
      <c r="A102" s="553">
        <f t="shared" si="14"/>
        <v>7</v>
      </c>
      <c r="B102" s="376">
        <v>2010911</v>
      </c>
      <c r="C102" s="377" t="s">
        <v>200</v>
      </c>
      <c r="D102" s="277">
        <v>0</v>
      </c>
      <c r="E102" s="277">
        <v>0</v>
      </c>
      <c r="F102" s="277"/>
      <c r="G102" s="525" t="str">
        <f t="shared" si="15"/>
        <v/>
      </c>
      <c r="H102" s="525" t="str">
        <f t="shared" si="16"/>
        <v/>
      </c>
      <c r="I102" s="567" t="str">
        <f t="shared" si="18"/>
        <v>否</v>
      </c>
      <c r="J102" s="568" t="str">
        <f t="shared" si="19"/>
        <v>项</v>
      </c>
    </row>
    <row r="103" s="426" customFormat="1" ht="34.9" customHeight="1" spans="1:12">
      <c r="A103" s="553">
        <f t="shared" si="14"/>
        <v>7</v>
      </c>
      <c r="B103" s="376">
        <v>2010912</v>
      </c>
      <c r="C103" s="377" t="s">
        <v>201</v>
      </c>
      <c r="D103" s="277">
        <v>0</v>
      </c>
      <c r="E103" s="277">
        <v>0</v>
      </c>
      <c r="F103" s="277"/>
      <c r="G103" s="525" t="str">
        <f t="shared" si="15"/>
        <v/>
      </c>
      <c r="H103" s="525" t="str">
        <f t="shared" si="16"/>
        <v/>
      </c>
      <c r="I103" s="567" t="str">
        <f t="shared" si="18"/>
        <v>否</v>
      </c>
      <c r="J103" s="568" t="str">
        <f t="shared" si="19"/>
        <v>项</v>
      </c>
      <c r="K103" s="555"/>
      <c r="L103" s="556"/>
    </row>
    <row r="104" ht="34.9" customHeight="1" spans="1:10">
      <c r="A104" s="553">
        <f t="shared" si="14"/>
        <v>7</v>
      </c>
      <c r="B104" s="376">
        <v>2010950</v>
      </c>
      <c r="C104" s="377" t="s">
        <v>148</v>
      </c>
      <c r="D104" s="277">
        <v>0</v>
      </c>
      <c r="E104" s="277">
        <v>0</v>
      </c>
      <c r="F104" s="277"/>
      <c r="G104" s="525" t="str">
        <f t="shared" si="15"/>
        <v/>
      </c>
      <c r="H104" s="525" t="str">
        <f t="shared" si="16"/>
        <v/>
      </c>
      <c r="I104" s="567" t="str">
        <f t="shared" si="18"/>
        <v>否</v>
      </c>
      <c r="J104" s="568" t="str">
        <f t="shared" si="19"/>
        <v>项</v>
      </c>
    </row>
    <row r="105" ht="34.9" customHeight="1" spans="1:10">
      <c r="A105" s="553">
        <f t="shared" si="14"/>
        <v>7</v>
      </c>
      <c r="B105" s="376">
        <v>2010999</v>
      </c>
      <c r="C105" s="377" t="s">
        <v>202</v>
      </c>
      <c r="D105" s="277">
        <v>0</v>
      </c>
      <c r="E105" s="277">
        <v>0</v>
      </c>
      <c r="F105" s="277"/>
      <c r="G105" s="525" t="str">
        <f t="shared" si="15"/>
        <v/>
      </c>
      <c r="H105" s="525" t="str">
        <f t="shared" si="16"/>
        <v/>
      </c>
      <c r="I105" s="567" t="str">
        <f t="shared" si="18"/>
        <v>否</v>
      </c>
      <c r="J105" s="568" t="str">
        <f t="shared" si="19"/>
        <v>项</v>
      </c>
    </row>
    <row r="106" ht="34.9" customHeight="1" spans="1:10">
      <c r="A106" s="553">
        <f t="shared" si="14"/>
        <v>5</v>
      </c>
      <c r="B106" s="376">
        <v>20110</v>
      </c>
      <c r="C106" s="377" t="s">
        <v>203</v>
      </c>
      <c r="D106" s="277">
        <f>SUM(D107:D115)</f>
        <v>120</v>
      </c>
      <c r="E106" s="277">
        <f t="shared" ref="D106:F106" si="22">SUM(E107:E115)</f>
        <v>7</v>
      </c>
      <c r="F106" s="277">
        <f t="shared" si="22"/>
        <v>0</v>
      </c>
      <c r="G106" s="525">
        <f t="shared" si="15"/>
        <v>-1</v>
      </c>
      <c r="H106" s="525">
        <f t="shared" si="16"/>
        <v>0</v>
      </c>
      <c r="I106" s="567" t="str">
        <f t="shared" si="18"/>
        <v>是</v>
      </c>
      <c r="J106" s="568" t="str">
        <f t="shared" si="19"/>
        <v>款</v>
      </c>
    </row>
    <row r="107" ht="34.9" customHeight="1" spans="1:10">
      <c r="A107" s="553">
        <f t="shared" si="14"/>
        <v>7</v>
      </c>
      <c r="B107" s="376">
        <v>2011001</v>
      </c>
      <c r="C107" s="377" t="s">
        <v>204</v>
      </c>
      <c r="D107" s="277">
        <v>112</v>
      </c>
      <c r="E107" s="277">
        <v>0</v>
      </c>
      <c r="F107" s="277"/>
      <c r="G107" s="525">
        <f t="shared" si="15"/>
        <v>-1</v>
      </c>
      <c r="H107" s="525" t="str">
        <f t="shared" si="16"/>
        <v/>
      </c>
      <c r="I107" s="567" t="str">
        <f t="shared" si="18"/>
        <v>是</v>
      </c>
      <c r="J107" s="568" t="str">
        <f t="shared" si="19"/>
        <v>项</v>
      </c>
    </row>
    <row r="108" ht="34.9" customHeight="1" spans="1:10">
      <c r="A108" s="553">
        <f t="shared" si="14"/>
        <v>7</v>
      </c>
      <c r="B108" s="376">
        <v>2011002</v>
      </c>
      <c r="C108" s="377" t="s">
        <v>205</v>
      </c>
      <c r="D108" s="277">
        <v>8</v>
      </c>
      <c r="E108" s="277">
        <v>0</v>
      </c>
      <c r="F108" s="277"/>
      <c r="G108" s="525">
        <f t="shared" si="15"/>
        <v>-1</v>
      </c>
      <c r="H108" s="525" t="str">
        <f t="shared" si="16"/>
        <v/>
      </c>
      <c r="I108" s="567" t="str">
        <f t="shared" si="18"/>
        <v>是</v>
      </c>
      <c r="J108" s="568" t="str">
        <f t="shared" si="19"/>
        <v>项</v>
      </c>
    </row>
    <row r="109" ht="34.9" customHeight="1" spans="1:10">
      <c r="A109" s="553">
        <f t="shared" si="14"/>
        <v>7</v>
      </c>
      <c r="B109" s="376">
        <v>2011003</v>
      </c>
      <c r="C109" s="377" t="s">
        <v>206</v>
      </c>
      <c r="D109" s="277">
        <v>0</v>
      </c>
      <c r="E109" s="277">
        <v>0</v>
      </c>
      <c r="F109" s="277"/>
      <c r="G109" s="525" t="str">
        <f t="shared" si="15"/>
        <v/>
      </c>
      <c r="H109" s="525" t="str">
        <f t="shared" si="16"/>
        <v/>
      </c>
      <c r="I109" s="567" t="str">
        <f t="shared" si="18"/>
        <v>否</v>
      </c>
      <c r="J109" s="568" t="str">
        <f t="shared" si="19"/>
        <v>项</v>
      </c>
    </row>
    <row r="110" s="426" customFormat="1" ht="34.9" customHeight="1" spans="1:12">
      <c r="A110" s="553">
        <f t="shared" si="14"/>
        <v>7</v>
      </c>
      <c r="B110" s="376">
        <v>2011004</v>
      </c>
      <c r="C110" s="377" t="s">
        <v>207</v>
      </c>
      <c r="D110" s="277">
        <v>0</v>
      </c>
      <c r="E110" s="277">
        <v>0</v>
      </c>
      <c r="F110" s="277"/>
      <c r="G110" s="525" t="str">
        <f t="shared" si="15"/>
        <v/>
      </c>
      <c r="H110" s="525" t="str">
        <f t="shared" si="16"/>
        <v/>
      </c>
      <c r="I110" s="567" t="str">
        <f t="shared" si="18"/>
        <v>否</v>
      </c>
      <c r="J110" s="568" t="str">
        <f t="shared" si="19"/>
        <v>项</v>
      </c>
      <c r="K110" s="555"/>
      <c r="L110" s="556"/>
    </row>
    <row r="111" ht="34.9" customHeight="1" spans="1:10">
      <c r="A111" s="553">
        <f t="shared" si="14"/>
        <v>7</v>
      </c>
      <c r="B111" s="376">
        <v>2011005</v>
      </c>
      <c r="C111" s="377" t="s">
        <v>208</v>
      </c>
      <c r="D111" s="277">
        <v>0</v>
      </c>
      <c r="E111" s="277">
        <v>0</v>
      </c>
      <c r="F111" s="277"/>
      <c r="G111" s="525" t="str">
        <f t="shared" si="15"/>
        <v/>
      </c>
      <c r="H111" s="525" t="str">
        <f t="shared" si="16"/>
        <v/>
      </c>
      <c r="I111" s="567" t="str">
        <f t="shared" si="18"/>
        <v>否</v>
      </c>
      <c r="J111" s="568" t="str">
        <f t="shared" si="19"/>
        <v>项</v>
      </c>
    </row>
    <row r="112" ht="34.9" customHeight="1" spans="1:10">
      <c r="A112" s="553">
        <f t="shared" si="14"/>
        <v>7</v>
      </c>
      <c r="B112" s="376">
        <v>2011007</v>
      </c>
      <c r="C112" s="377" t="s">
        <v>209</v>
      </c>
      <c r="D112" s="277">
        <v>0</v>
      </c>
      <c r="E112" s="277">
        <v>0</v>
      </c>
      <c r="F112" s="277"/>
      <c r="G112" s="525" t="str">
        <f t="shared" si="15"/>
        <v/>
      </c>
      <c r="H112" s="525" t="str">
        <f t="shared" si="16"/>
        <v/>
      </c>
      <c r="I112" s="567" t="str">
        <f t="shared" si="18"/>
        <v>否</v>
      </c>
      <c r="J112" s="568" t="str">
        <f t="shared" si="19"/>
        <v>项</v>
      </c>
    </row>
    <row r="113" ht="34.9" customHeight="1" spans="1:10">
      <c r="A113" s="553">
        <f t="shared" si="14"/>
        <v>7</v>
      </c>
      <c r="B113" s="376">
        <v>2011008</v>
      </c>
      <c r="C113" s="377" t="s">
        <v>210</v>
      </c>
      <c r="D113" s="277">
        <v>0</v>
      </c>
      <c r="E113" s="277">
        <v>0</v>
      </c>
      <c r="F113" s="277"/>
      <c r="G113" s="525" t="str">
        <f t="shared" si="15"/>
        <v/>
      </c>
      <c r="H113" s="525" t="str">
        <f t="shared" si="16"/>
        <v/>
      </c>
      <c r="I113" s="567" t="str">
        <f t="shared" si="18"/>
        <v>否</v>
      </c>
      <c r="J113" s="568" t="str">
        <f t="shared" si="19"/>
        <v>项</v>
      </c>
    </row>
    <row r="114" ht="34.9" customHeight="1" spans="1:10">
      <c r="A114" s="553">
        <f t="shared" si="14"/>
        <v>7</v>
      </c>
      <c r="B114" s="376">
        <v>2011050</v>
      </c>
      <c r="C114" s="377" t="s">
        <v>211</v>
      </c>
      <c r="D114" s="277">
        <v>0</v>
      </c>
      <c r="E114" s="277">
        <v>0</v>
      </c>
      <c r="F114" s="277"/>
      <c r="G114" s="525" t="str">
        <f t="shared" si="15"/>
        <v/>
      </c>
      <c r="H114" s="525" t="str">
        <f t="shared" si="16"/>
        <v/>
      </c>
      <c r="I114" s="567" t="str">
        <f t="shared" si="18"/>
        <v>否</v>
      </c>
      <c r="J114" s="568" t="str">
        <f t="shared" si="19"/>
        <v>项</v>
      </c>
    </row>
    <row r="115" ht="34.9" customHeight="1" spans="1:10">
      <c r="A115" s="553">
        <f t="shared" si="14"/>
        <v>7</v>
      </c>
      <c r="B115" s="376">
        <v>2011099</v>
      </c>
      <c r="C115" s="377" t="s">
        <v>212</v>
      </c>
      <c r="D115" s="277">
        <v>0</v>
      </c>
      <c r="E115" s="277">
        <v>7</v>
      </c>
      <c r="F115" s="277"/>
      <c r="G115" s="525" t="str">
        <f t="shared" si="15"/>
        <v/>
      </c>
      <c r="H115" s="525">
        <f t="shared" si="16"/>
        <v>0</v>
      </c>
      <c r="I115" s="567" t="str">
        <f t="shared" si="18"/>
        <v>是</v>
      </c>
      <c r="J115" s="568" t="str">
        <f t="shared" si="19"/>
        <v>项</v>
      </c>
    </row>
    <row r="116" ht="34.9" customHeight="1" spans="1:10">
      <c r="A116" s="553">
        <f t="shared" si="14"/>
        <v>5</v>
      </c>
      <c r="B116" s="376">
        <v>20111</v>
      </c>
      <c r="C116" s="377" t="s">
        <v>213</v>
      </c>
      <c r="D116" s="277">
        <f>SUM(D117:D124)</f>
        <v>1631</v>
      </c>
      <c r="E116" s="277">
        <f t="shared" ref="D116:F116" si="23">SUM(E117:E124)</f>
        <v>1587</v>
      </c>
      <c r="F116" s="277">
        <f t="shared" si="23"/>
        <v>1418</v>
      </c>
      <c r="G116" s="525">
        <f t="shared" si="15"/>
        <v>-0.131</v>
      </c>
      <c r="H116" s="525">
        <f t="shared" si="16"/>
        <v>0.894</v>
      </c>
      <c r="I116" s="567" t="str">
        <f t="shared" si="18"/>
        <v>是</v>
      </c>
      <c r="J116" s="568" t="str">
        <f t="shared" si="19"/>
        <v>款</v>
      </c>
    </row>
    <row r="117" ht="34.9" customHeight="1" spans="1:10">
      <c r="A117" s="553">
        <f t="shared" si="14"/>
        <v>7</v>
      </c>
      <c r="B117" s="376">
        <v>2011101</v>
      </c>
      <c r="C117" s="377" t="s">
        <v>139</v>
      </c>
      <c r="D117" s="277">
        <v>1474</v>
      </c>
      <c r="E117" s="277">
        <v>1477</v>
      </c>
      <c r="F117" s="277">
        <v>1418</v>
      </c>
      <c r="G117" s="525">
        <f t="shared" si="15"/>
        <v>-0.038</v>
      </c>
      <c r="H117" s="525">
        <f t="shared" si="16"/>
        <v>0.96</v>
      </c>
      <c r="I117" s="567" t="str">
        <f t="shared" si="18"/>
        <v>是</v>
      </c>
      <c r="J117" s="568" t="str">
        <f t="shared" si="19"/>
        <v>项</v>
      </c>
    </row>
    <row r="118" ht="34.9" customHeight="1" spans="1:10">
      <c r="A118" s="553">
        <f t="shared" si="14"/>
        <v>7</v>
      </c>
      <c r="B118" s="376">
        <v>2011102</v>
      </c>
      <c r="C118" s="377" t="s">
        <v>140</v>
      </c>
      <c r="D118" s="277">
        <v>157</v>
      </c>
      <c r="E118" s="277">
        <v>15</v>
      </c>
      <c r="F118" s="277"/>
      <c r="G118" s="525">
        <f t="shared" si="15"/>
        <v>-1</v>
      </c>
      <c r="H118" s="525">
        <f t="shared" si="16"/>
        <v>0</v>
      </c>
      <c r="I118" s="567" t="str">
        <f t="shared" si="18"/>
        <v>是</v>
      </c>
      <c r="J118" s="568" t="str">
        <f t="shared" si="19"/>
        <v>项</v>
      </c>
    </row>
    <row r="119" ht="34.9" customHeight="1" spans="1:10">
      <c r="A119" s="553">
        <f t="shared" si="14"/>
        <v>7</v>
      </c>
      <c r="B119" s="376">
        <v>2011103</v>
      </c>
      <c r="C119" s="377" t="s">
        <v>141</v>
      </c>
      <c r="D119" s="277">
        <v>0</v>
      </c>
      <c r="E119" s="277">
        <v>0</v>
      </c>
      <c r="F119" s="277"/>
      <c r="G119" s="525" t="str">
        <f t="shared" si="15"/>
        <v/>
      </c>
      <c r="H119" s="525" t="str">
        <f t="shared" si="16"/>
        <v/>
      </c>
      <c r="I119" s="567" t="str">
        <f t="shared" si="18"/>
        <v>否</v>
      </c>
      <c r="J119" s="568" t="str">
        <f t="shared" si="19"/>
        <v>项</v>
      </c>
    </row>
    <row r="120" ht="34.9" customHeight="1" spans="1:10">
      <c r="A120" s="553">
        <f t="shared" si="14"/>
        <v>7</v>
      </c>
      <c r="B120" s="376">
        <v>2011104</v>
      </c>
      <c r="C120" s="377" t="s">
        <v>214</v>
      </c>
      <c r="D120" s="277">
        <v>0</v>
      </c>
      <c r="E120" s="277">
        <v>0</v>
      </c>
      <c r="F120" s="277"/>
      <c r="G120" s="525" t="str">
        <f t="shared" si="15"/>
        <v/>
      </c>
      <c r="H120" s="525" t="str">
        <f t="shared" si="16"/>
        <v/>
      </c>
      <c r="I120" s="567" t="str">
        <f t="shared" si="18"/>
        <v>否</v>
      </c>
      <c r="J120" s="568" t="str">
        <f t="shared" si="19"/>
        <v>项</v>
      </c>
    </row>
    <row r="121" ht="34.9" customHeight="1" spans="1:10">
      <c r="A121" s="553">
        <f t="shared" si="14"/>
        <v>7</v>
      </c>
      <c r="B121" s="376">
        <v>2011105</v>
      </c>
      <c r="C121" s="377" t="s">
        <v>215</v>
      </c>
      <c r="D121" s="277">
        <v>0</v>
      </c>
      <c r="E121" s="277">
        <v>0</v>
      </c>
      <c r="F121" s="277"/>
      <c r="G121" s="525" t="str">
        <f t="shared" si="15"/>
        <v/>
      </c>
      <c r="H121" s="525" t="str">
        <f t="shared" si="16"/>
        <v/>
      </c>
      <c r="I121" s="567" t="str">
        <f t="shared" si="18"/>
        <v>否</v>
      </c>
      <c r="J121" s="568" t="str">
        <f t="shared" si="19"/>
        <v>项</v>
      </c>
    </row>
    <row r="122" ht="34.9" customHeight="1" spans="1:10">
      <c r="A122" s="553">
        <f t="shared" si="14"/>
        <v>7</v>
      </c>
      <c r="B122" s="376">
        <v>2011106</v>
      </c>
      <c r="C122" s="377" t="s">
        <v>216</v>
      </c>
      <c r="D122" s="277">
        <v>0</v>
      </c>
      <c r="E122" s="277">
        <v>0</v>
      </c>
      <c r="F122" s="277"/>
      <c r="G122" s="525" t="str">
        <f t="shared" si="15"/>
        <v/>
      </c>
      <c r="H122" s="525" t="str">
        <f t="shared" si="16"/>
        <v/>
      </c>
      <c r="I122" s="567" t="str">
        <f t="shared" si="18"/>
        <v>否</v>
      </c>
      <c r="J122" s="568" t="str">
        <f t="shared" si="19"/>
        <v>项</v>
      </c>
    </row>
    <row r="123" ht="34.9" customHeight="1" spans="1:10">
      <c r="A123" s="553">
        <f t="shared" si="14"/>
        <v>7</v>
      </c>
      <c r="B123" s="376">
        <v>2011150</v>
      </c>
      <c r="C123" s="377" t="s">
        <v>148</v>
      </c>
      <c r="D123" s="277">
        <v>0</v>
      </c>
      <c r="E123" s="277">
        <v>0</v>
      </c>
      <c r="F123" s="277"/>
      <c r="G123" s="525" t="str">
        <f t="shared" si="15"/>
        <v/>
      </c>
      <c r="H123" s="525" t="str">
        <f t="shared" si="16"/>
        <v/>
      </c>
      <c r="I123" s="567" t="str">
        <f t="shared" si="18"/>
        <v>否</v>
      </c>
      <c r="J123" s="568" t="str">
        <f t="shared" si="19"/>
        <v>项</v>
      </c>
    </row>
    <row r="124" ht="34.9" customHeight="1" spans="1:10">
      <c r="A124" s="553">
        <f t="shared" si="14"/>
        <v>7</v>
      </c>
      <c r="B124" s="376">
        <v>2011199</v>
      </c>
      <c r="C124" s="378" t="s">
        <v>217</v>
      </c>
      <c r="D124" s="277">
        <v>0</v>
      </c>
      <c r="E124" s="277">
        <v>95</v>
      </c>
      <c r="F124" s="277"/>
      <c r="G124" s="525" t="str">
        <f t="shared" si="15"/>
        <v/>
      </c>
      <c r="H124" s="525">
        <f t="shared" si="16"/>
        <v>0</v>
      </c>
      <c r="I124" s="567" t="str">
        <f t="shared" si="18"/>
        <v>是</v>
      </c>
      <c r="J124" s="568" t="str">
        <f t="shared" si="19"/>
        <v>项</v>
      </c>
    </row>
    <row r="125" ht="34.9" customHeight="1" spans="1:10">
      <c r="A125" s="553">
        <f t="shared" si="14"/>
        <v>5</v>
      </c>
      <c r="B125" s="376">
        <v>20113</v>
      </c>
      <c r="C125" s="377" t="s">
        <v>218</v>
      </c>
      <c r="D125" s="277">
        <f>SUM(D126:D135)</f>
        <v>269</v>
      </c>
      <c r="E125" s="277">
        <f t="shared" ref="D125:F125" si="24">SUM(E126:E135)</f>
        <v>432</v>
      </c>
      <c r="F125" s="277">
        <f t="shared" si="24"/>
        <v>179</v>
      </c>
      <c r="G125" s="525">
        <f t="shared" si="15"/>
        <v>-0.335</v>
      </c>
      <c r="H125" s="525">
        <f t="shared" si="16"/>
        <v>0.414</v>
      </c>
      <c r="I125" s="567" t="str">
        <f t="shared" si="18"/>
        <v>是</v>
      </c>
      <c r="J125" s="568" t="str">
        <f t="shared" si="19"/>
        <v>款</v>
      </c>
    </row>
    <row r="126" s="426" customFormat="1" ht="34.9" customHeight="1" spans="1:12">
      <c r="A126" s="553">
        <f t="shared" si="14"/>
        <v>7</v>
      </c>
      <c r="B126" s="376">
        <v>2011301</v>
      </c>
      <c r="C126" s="377" t="s">
        <v>139</v>
      </c>
      <c r="D126" s="277">
        <v>191</v>
      </c>
      <c r="E126" s="277">
        <v>421</v>
      </c>
      <c r="F126" s="277">
        <v>174</v>
      </c>
      <c r="G126" s="525">
        <f t="shared" si="15"/>
        <v>-0.089</v>
      </c>
      <c r="H126" s="525">
        <f t="shared" si="16"/>
        <v>0.413</v>
      </c>
      <c r="I126" s="567" t="str">
        <f t="shared" si="18"/>
        <v>是</v>
      </c>
      <c r="J126" s="568" t="str">
        <f t="shared" si="19"/>
        <v>项</v>
      </c>
      <c r="K126" s="555"/>
      <c r="L126" s="556"/>
    </row>
    <row r="127" ht="34.9" customHeight="1" spans="1:10">
      <c r="A127" s="553">
        <f t="shared" si="14"/>
        <v>7</v>
      </c>
      <c r="B127" s="376">
        <v>2011302</v>
      </c>
      <c r="C127" s="377" t="s">
        <v>140</v>
      </c>
      <c r="D127" s="277">
        <v>0</v>
      </c>
      <c r="E127" s="277">
        <v>0</v>
      </c>
      <c r="F127" s="277"/>
      <c r="G127" s="525" t="str">
        <f t="shared" si="15"/>
        <v/>
      </c>
      <c r="H127" s="525" t="str">
        <f t="shared" si="16"/>
        <v/>
      </c>
      <c r="I127" s="567" t="str">
        <f t="shared" si="18"/>
        <v>否</v>
      </c>
      <c r="J127" s="568" t="str">
        <f t="shared" si="19"/>
        <v>项</v>
      </c>
    </row>
    <row r="128" ht="34.9" customHeight="1" spans="1:10">
      <c r="A128" s="553">
        <f t="shared" si="14"/>
        <v>7</v>
      </c>
      <c r="B128" s="376">
        <v>2011303</v>
      </c>
      <c r="C128" s="377" t="s">
        <v>141</v>
      </c>
      <c r="D128" s="277">
        <v>0</v>
      </c>
      <c r="E128" s="277">
        <v>0</v>
      </c>
      <c r="F128" s="277"/>
      <c r="G128" s="525" t="str">
        <f t="shared" si="15"/>
        <v/>
      </c>
      <c r="H128" s="525" t="str">
        <f t="shared" si="16"/>
        <v/>
      </c>
      <c r="I128" s="567" t="str">
        <f t="shared" si="18"/>
        <v>否</v>
      </c>
      <c r="J128" s="568" t="str">
        <f t="shared" si="19"/>
        <v>项</v>
      </c>
    </row>
    <row r="129" ht="34.9" customHeight="1" spans="1:10">
      <c r="A129" s="553">
        <f t="shared" si="14"/>
        <v>7</v>
      </c>
      <c r="B129" s="376">
        <v>2011304</v>
      </c>
      <c r="C129" s="377" t="s">
        <v>219</v>
      </c>
      <c r="D129" s="277">
        <v>0</v>
      </c>
      <c r="E129" s="277">
        <v>0</v>
      </c>
      <c r="F129" s="277"/>
      <c r="G129" s="525" t="str">
        <f t="shared" si="15"/>
        <v/>
      </c>
      <c r="H129" s="525" t="str">
        <f t="shared" si="16"/>
        <v/>
      </c>
      <c r="I129" s="567" t="str">
        <f t="shared" si="18"/>
        <v>否</v>
      </c>
      <c r="J129" s="568" t="str">
        <f t="shared" si="19"/>
        <v>项</v>
      </c>
    </row>
    <row r="130" ht="34.9" customHeight="1" spans="1:10">
      <c r="A130" s="553">
        <f t="shared" si="14"/>
        <v>7</v>
      </c>
      <c r="B130" s="376">
        <v>2011305</v>
      </c>
      <c r="C130" s="377" t="s">
        <v>220</v>
      </c>
      <c r="D130" s="277">
        <v>0</v>
      </c>
      <c r="E130" s="277">
        <v>0</v>
      </c>
      <c r="F130" s="277"/>
      <c r="G130" s="525" t="str">
        <f t="shared" si="15"/>
        <v/>
      </c>
      <c r="H130" s="525" t="str">
        <f t="shared" si="16"/>
        <v/>
      </c>
      <c r="I130" s="567" t="str">
        <f t="shared" si="18"/>
        <v>否</v>
      </c>
      <c r="J130" s="568" t="str">
        <f t="shared" si="19"/>
        <v>项</v>
      </c>
    </row>
    <row r="131" ht="34.9" customHeight="1" spans="1:10">
      <c r="A131" s="553">
        <f t="shared" si="14"/>
        <v>7</v>
      </c>
      <c r="B131" s="376">
        <v>2011306</v>
      </c>
      <c r="C131" s="377" t="s">
        <v>221</v>
      </c>
      <c r="D131" s="277">
        <v>0</v>
      </c>
      <c r="E131" s="277">
        <v>0</v>
      </c>
      <c r="F131" s="277"/>
      <c r="G131" s="525" t="str">
        <f t="shared" si="15"/>
        <v/>
      </c>
      <c r="H131" s="525" t="str">
        <f t="shared" si="16"/>
        <v/>
      </c>
      <c r="I131" s="567" t="str">
        <f t="shared" si="18"/>
        <v>否</v>
      </c>
      <c r="J131" s="568" t="str">
        <f t="shared" si="19"/>
        <v>项</v>
      </c>
    </row>
    <row r="132" ht="34.9" customHeight="1" spans="1:10">
      <c r="A132" s="553">
        <f t="shared" si="14"/>
        <v>7</v>
      </c>
      <c r="B132" s="376">
        <v>2011307</v>
      </c>
      <c r="C132" s="377" t="s">
        <v>222</v>
      </c>
      <c r="D132" s="277">
        <v>0</v>
      </c>
      <c r="E132" s="277">
        <v>0</v>
      </c>
      <c r="F132" s="277"/>
      <c r="G132" s="525" t="str">
        <f t="shared" si="15"/>
        <v/>
      </c>
      <c r="H132" s="525" t="str">
        <f t="shared" si="16"/>
        <v/>
      </c>
      <c r="I132" s="567" t="str">
        <f t="shared" si="18"/>
        <v>否</v>
      </c>
      <c r="J132" s="568" t="str">
        <f t="shared" si="19"/>
        <v>项</v>
      </c>
    </row>
    <row r="133" ht="34.9" customHeight="1" spans="1:10">
      <c r="A133" s="553">
        <f t="shared" si="14"/>
        <v>7</v>
      </c>
      <c r="B133" s="376">
        <v>2011308</v>
      </c>
      <c r="C133" s="377" t="s">
        <v>223</v>
      </c>
      <c r="D133" s="277">
        <v>68</v>
      </c>
      <c r="E133" s="277">
        <v>7</v>
      </c>
      <c r="F133" s="277"/>
      <c r="G133" s="525">
        <f t="shared" si="15"/>
        <v>-1</v>
      </c>
      <c r="H133" s="525">
        <f t="shared" si="16"/>
        <v>0</v>
      </c>
      <c r="I133" s="567" t="str">
        <f t="shared" si="18"/>
        <v>是</v>
      </c>
      <c r="J133" s="568" t="str">
        <f t="shared" si="19"/>
        <v>项</v>
      </c>
    </row>
    <row r="134" ht="34.9" customHeight="1" spans="1:10">
      <c r="A134" s="553">
        <f t="shared" ref="A134:A197" si="25">LEN(B134)</f>
        <v>7</v>
      </c>
      <c r="B134" s="376">
        <v>2011350</v>
      </c>
      <c r="C134" s="377" t="s">
        <v>148</v>
      </c>
      <c r="D134" s="277">
        <v>0</v>
      </c>
      <c r="E134" s="277">
        <v>0</v>
      </c>
      <c r="F134" s="277"/>
      <c r="G134" s="525" t="str">
        <f t="shared" ref="G134:G197" si="26">IF(D134&lt;&gt;0,F134/D134-1,"")</f>
        <v/>
      </c>
      <c r="H134" s="525" t="str">
        <f t="shared" ref="H134:H197" si="27">IF(E134&lt;&gt;0,F134/E134,"")</f>
        <v/>
      </c>
      <c r="I134" s="567" t="str">
        <f t="shared" si="18"/>
        <v>否</v>
      </c>
      <c r="J134" s="568" t="str">
        <f t="shared" si="19"/>
        <v>项</v>
      </c>
    </row>
    <row r="135" ht="34.9" customHeight="1" spans="1:10">
      <c r="A135" s="553">
        <f t="shared" si="25"/>
        <v>7</v>
      </c>
      <c r="B135" s="376">
        <v>2011399</v>
      </c>
      <c r="C135" s="377" t="s">
        <v>224</v>
      </c>
      <c r="D135" s="277">
        <v>10</v>
      </c>
      <c r="E135" s="277">
        <v>4</v>
      </c>
      <c r="F135" s="277">
        <v>5</v>
      </c>
      <c r="G135" s="525">
        <f t="shared" si="26"/>
        <v>-0.5</v>
      </c>
      <c r="H135" s="525">
        <f t="shared" si="27"/>
        <v>1.25</v>
      </c>
      <c r="I135" s="567" t="str">
        <f t="shared" si="18"/>
        <v>是</v>
      </c>
      <c r="J135" s="568" t="str">
        <f t="shared" si="19"/>
        <v>项</v>
      </c>
    </row>
    <row r="136" ht="34.9" customHeight="1" spans="1:10">
      <c r="A136" s="553">
        <f t="shared" si="25"/>
        <v>5</v>
      </c>
      <c r="B136" s="376">
        <v>20114</v>
      </c>
      <c r="C136" s="377" t="s">
        <v>225</v>
      </c>
      <c r="D136" s="277">
        <f>SUM(D137:D148)</f>
        <v>0</v>
      </c>
      <c r="E136" s="277">
        <f t="shared" ref="D136:F136" si="28">SUM(E137:E148)</f>
        <v>0</v>
      </c>
      <c r="F136" s="277">
        <f t="shared" si="28"/>
        <v>0</v>
      </c>
      <c r="G136" s="525" t="str">
        <f t="shared" si="26"/>
        <v/>
      </c>
      <c r="H136" s="525" t="str">
        <f t="shared" si="27"/>
        <v/>
      </c>
      <c r="I136" s="567" t="str">
        <f t="shared" si="18"/>
        <v>否</v>
      </c>
      <c r="J136" s="568" t="str">
        <f t="shared" si="19"/>
        <v>款</v>
      </c>
    </row>
    <row r="137" ht="34.9" customHeight="1" spans="1:10">
      <c r="A137" s="553">
        <f t="shared" si="25"/>
        <v>7</v>
      </c>
      <c r="B137" s="376">
        <v>2011401</v>
      </c>
      <c r="C137" s="377" t="s">
        <v>139</v>
      </c>
      <c r="D137" s="277">
        <v>0</v>
      </c>
      <c r="E137" s="277">
        <v>0</v>
      </c>
      <c r="F137" s="277"/>
      <c r="G137" s="525" t="str">
        <f t="shared" si="26"/>
        <v/>
      </c>
      <c r="H137" s="525" t="str">
        <f t="shared" si="27"/>
        <v/>
      </c>
      <c r="I137" s="567" t="str">
        <f t="shared" si="18"/>
        <v>否</v>
      </c>
      <c r="J137" s="568" t="str">
        <f t="shared" si="19"/>
        <v>项</v>
      </c>
    </row>
    <row r="138" ht="34.9" customHeight="1" spans="1:10">
      <c r="A138" s="553">
        <f t="shared" si="25"/>
        <v>7</v>
      </c>
      <c r="B138" s="376">
        <v>2011402</v>
      </c>
      <c r="C138" s="377" t="s">
        <v>140</v>
      </c>
      <c r="D138" s="277">
        <v>0</v>
      </c>
      <c r="E138" s="277">
        <v>0</v>
      </c>
      <c r="F138" s="277"/>
      <c r="G138" s="525" t="str">
        <f t="shared" si="26"/>
        <v/>
      </c>
      <c r="H138" s="525" t="str">
        <f t="shared" si="27"/>
        <v/>
      </c>
      <c r="I138" s="567" t="str">
        <f t="shared" si="18"/>
        <v>否</v>
      </c>
      <c r="J138" s="568" t="str">
        <f t="shared" si="19"/>
        <v>项</v>
      </c>
    </row>
    <row r="139" ht="34.9" customHeight="1" spans="1:10">
      <c r="A139" s="553">
        <f t="shared" si="25"/>
        <v>7</v>
      </c>
      <c r="B139" s="376">
        <v>2011403</v>
      </c>
      <c r="C139" s="377" t="s">
        <v>141</v>
      </c>
      <c r="D139" s="277">
        <v>0</v>
      </c>
      <c r="E139" s="277">
        <v>0</v>
      </c>
      <c r="F139" s="277"/>
      <c r="G139" s="525" t="str">
        <f t="shared" si="26"/>
        <v/>
      </c>
      <c r="H139" s="525" t="str">
        <f t="shared" si="27"/>
        <v/>
      </c>
      <c r="I139" s="567" t="str">
        <f t="shared" si="18"/>
        <v>否</v>
      </c>
      <c r="J139" s="568" t="str">
        <f t="shared" si="19"/>
        <v>项</v>
      </c>
    </row>
    <row r="140" ht="34.9" customHeight="1" spans="1:10">
      <c r="A140" s="553">
        <f t="shared" si="25"/>
        <v>7</v>
      </c>
      <c r="B140" s="376">
        <v>2011404</v>
      </c>
      <c r="C140" s="377" t="s">
        <v>226</v>
      </c>
      <c r="D140" s="277">
        <v>0</v>
      </c>
      <c r="E140" s="277">
        <v>0</v>
      </c>
      <c r="F140" s="277"/>
      <c r="G140" s="525" t="str">
        <f t="shared" si="26"/>
        <v/>
      </c>
      <c r="H140" s="525" t="str">
        <f t="shared" si="27"/>
        <v/>
      </c>
      <c r="I140" s="567" t="str">
        <f t="shared" si="18"/>
        <v>否</v>
      </c>
      <c r="J140" s="568" t="str">
        <f t="shared" si="19"/>
        <v>项</v>
      </c>
    </row>
    <row r="141" ht="34.9" customHeight="1" spans="1:10">
      <c r="A141" s="553">
        <f t="shared" si="25"/>
        <v>7</v>
      </c>
      <c r="B141" s="376">
        <v>2011405</v>
      </c>
      <c r="C141" s="377" t="s">
        <v>227</v>
      </c>
      <c r="D141" s="277">
        <v>0</v>
      </c>
      <c r="E141" s="277">
        <v>0</v>
      </c>
      <c r="F141" s="277"/>
      <c r="G141" s="525" t="str">
        <f t="shared" si="26"/>
        <v/>
      </c>
      <c r="H141" s="525" t="str">
        <f t="shared" si="27"/>
        <v/>
      </c>
      <c r="I141" s="567" t="str">
        <f t="shared" si="18"/>
        <v>否</v>
      </c>
      <c r="J141" s="568" t="str">
        <f t="shared" si="19"/>
        <v>项</v>
      </c>
    </row>
    <row r="142" ht="34.9" customHeight="1" spans="1:10">
      <c r="A142" s="553">
        <f t="shared" si="25"/>
        <v>7</v>
      </c>
      <c r="B142" s="376">
        <v>2011406</v>
      </c>
      <c r="C142" s="193" t="s">
        <v>228</v>
      </c>
      <c r="D142" s="277">
        <v>0</v>
      </c>
      <c r="E142" s="277">
        <v>0</v>
      </c>
      <c r="F142" s="277"/>
      <c r="G142" s="525" t="str">
        <f t="shared" si="26"/>
        <v/>
      </c>
      <c r="H142" s="525" t="str">
        <f t="shared" si="27"/>
        <v/>
      </c>
      <c r="I142" s="567" t="str">
        <f t="shared" si="18"/>
        <v>否</v>
      </c>
      <c r="J142" s="568" t="str">
        <f t="shared" si="19"/>
        <v>项</v>
      </c>
    </row>
    <row r="143" s="426" customFormat="1" ht="34.9" customHeight="1" spans="1:12">
      <c r="A143" s="553">
        <f t="shared" si="25"/>
        <v>7</v>
      </c>
      <c r="B143" s="376">
        <v>2011408</v>
      </c>
      <c r="C143" s="377" t="s">
        <v>229</v>
      </c>
      <c r="D143" s="277">
        <v>0</v>
      </c>
      <c r="E143" s="277">
        <v>0</v>
      </c>
      <c r="F143" s="277"/>
      <c r="G143" s="525" t="str">
        <f t="shared" si="26"/>
        <v/>
      </c>
      <c r="H143" s="525" t="str">
        <f t="shared" si="27"/>
        <v/>
      </c>
      <c r="I143" s="567" t="str">
        <f t="shared" ref="I143:I196" si="29">IF(LEN(B143)=3,"是",IF(C143&lt;&gt;"",IF(SUM(D143:F143)&lt;&gt;0,"是","否"),"是"))</f>
        <v>否</v>
      </c>
      <c r="J143" s="568" t="str">
        <f t="shared" ref="J143:J196" si="30">IF(LEN(B143)=3,"类",IF(LEN(B143)=5,"款","项"))</f>
        <v>项</v>
      </c>
      <c r="K143" s="555"/>
      <c r="L143" s="556"/>
    </row>
    <row r="144" ht="34.9" customHeight="1" spans="1:10">
      <c r="A144" s="553">
        <f t="shared" si="25"/>
        <v>7</v>
      </c>
      <c r="B144" s="376">
        <v>2011409</v>
      </c>
      <c r="C144" s="377" t="s">
        <v>230</v>
      </c>
      <c r="D144" s="277">
        <v>0</v>
      </c>
      <c r="E144" s="277">
        <v>0</v>
      </c>
      <c r="F144" s="277"/>
      <c r="G144" s="525" t="str">
        <f t="shared" si="26"/>
        <v/>
      </c>
      <c r="H144" s="525" t="str">
        <f t="shared" si="27"/>
        <v/>
      </c>
      <c r="I144" s="567" t="str">
        <f t="shared" si="29"/>
        <v>否</v>
      </c>
      <c r="J144" s="568" t="str">
        <f t="shared" si="30"/>
        <v>项</v>
      </c>
    </row>
    <row r="145" ht="34.9" customHeight="1" spans="1:10">
      <c r="A145" s="553">
        <f t="shared" si="25"/>
        <v>7</v>
      </c>
      <c r="B145" s="376">
        <v>2011410</v>
      </c>
      <c r="C145" s="377" t="s">
        <v>231</v>
      </c>
      <c r="D145" s="277">
        <v>0</v>
      </c>
      <c r="E145" s="277">
        <v>0</v>
      </c>
      <c r="F145" s="277"/>
      <c r="G145" s="525" t="str">
        <f t="shared" si="26"/>
        <v/>
      </c>
      <c r="H145" s="525" t="str">
        <f t="shared" si="27"/>
        <v/>
      </c>
      <c r="I145" s="567" t="str">
        <f t="shared" si="29"/>
        <v>否</v>
      </c>
      <c r="J145" s="568" t="str">
        <f t="shared" si="30"/>
        <v>项</v>
      </c>
    </row>
    <row r="146" ht="34.9" customHeight="1" spans="1:10">
      <c r="A146" s="553">
        <f t="shared" si="25"/>
        <v>7</v>
      </c>
      <c r="B146" s="376">
        <v>2011411</v>
      </c>
      <c r="C146" s="377" t="s">
        <v>232</v>
      </c>
      <c r="D146" s="277">
        <v>0</v>
      </c>
      <c r="E146" s="277">
        <v>0</v>
      </c>
      <c r="F146" s="277"/>
      <c r="G146" s="525" t="str">
        <f t="shared" si="26"/>
        <v/>
      </c>
      <c r="H146" s="525" t="str">
        <f t="shared" si="27"/>
        <v/>
      </c>
      <c r="I146" s="567" t="str">
        <f t="shared" si="29"/>
        <v>否</v>
      </c>
      <c r="J146" s="568" t="str">
        <f t="shared" si="30"/>
        <v>项</v>
      </c>
    </row>
    <row r="147" s="426" customFormat="1" ht="34.9" customHeight="1" spans="1:12">
      <c r="A147" s="553">
        <f t="shared" si="25"/>
        <v>7</v>
      </c>
      <c r="B147" s="376">
        <v>2011450</v>
      </c>
      <c r="C147" s="377" t="s">
        <v>148</v>
      </c>
      <c r="D147" s="277">
        <v>0</v>
      </c>
      <c r="E147" s="277">
        <v>0</v>
      </c>
      <c r="F147" s="277"/>
      <c r="G147" s="525" t="str">
        <f t="shared" si="26"/>
        <v/>
      </c>
      <c r="H147" s="525" t="str">
        <f t="shared" si="27"/>
        <v/>
      </c>
      <c r="I147" s="567" t="str">
        <f t="shared" si="29"/>
        <v>否</v>
      </c>
      <c r="J147" s="568" t="str">
        <f t="shared" si="30"/>
        <v>项</v>
      </c>
      <c r="K147" s="555"/>
      <c r="L147" s="556"/>
    </row>
    <row r="148" ht="34.9" customHeight="1" spans="1:10">
      <c r="A148" s="553">
        <f t="shared" si="25"/>
        <v>7</v>
      </c>
      <c r="B148" s="376">
        <v>2011499</v>
      </c>
      <c r="C148" s="377" t="s">
        <v>233</v>
      </c>
      <c r="D148" s="277">
        <v>0</v>
      </c>
      <c r="E148" s="277">
        <v>0</v>
      </c>
      <c r="F148" s="277"/>
      <c r="G148" s="525" t="str">
        <f t="shared" si="26"/>
        <v/>
      </c>
      <c r="H148" s="525" t="str">
        <f t="shared" si="27"/>
        <v/>
      </c>
      <c r="I148" s="567" t="str">
        <f t="shared" si="29"/>
        <v>否</v>
      </c>
      <c r="J148" s="568" t="str">
        <f t="shared" si="30"/>
        <v>项</v>
      </c>
    </row>
    <row r="149" ht="34.9" customHeight="1" spans="1:10">
      <c r="A149" s="553">
        <f t="shared" si="25"/>
        <v>5</v>
      </c>
      <c r="B149" s="376">
        <v>20123</v>
      </c>
      <c r="C149" s="377" t="s">
        <v>234</v>
      </c>
      <c r="D149" s="277">
        <f>SUM(D150:D155)</f>
        <v>81</v>
      </c>
      <c r="E149" s="277">
        <f t="shared" ref="D149:F149" si="31">SUM(E150:E155)</f>
        <v>60</v>
      </c>
      <c r="F149" s="277">
        <f t="shared" si="31"/>
        <v>198</v>
      </c>
      <c r="G149" s="525">
        <f t="shared" si="26"/>
        <v>1.444</v>
      </c>
      <c r="H149" s="525">
        <f t="shared" si="27"/>
        <v>3.3</v>
      </c>
      <c r="I149" s="567" t="str">
        <f t="shared" si="29"/>
        <v>是</v>
      </c>
      <c r="J149" s="568" t="str">
        <f t="shared" si="30"/>
        <v>款</v>
      </c>
    </row>
    <row r="150" ht="34.9" customHeight="1" spans="1:10">
      <c r="A150" s="553">
        <f t="shared" si="25"/>
        <v>7</v>
      </c>
      <c r="B150" s="376">
        <v>2012301</v>
      </c>
      <c r="C150" s="377" t="s">
        <v>139</v>
      </c>
      <c r="D150" s="277">
        <v>33</v>
      </c>
      <c r="E150" s="277">
        <v>0</v>
      </c>
      <c r="F150" s="277"/>
      <c r="G150" s="525">
        <f t="shared" si="26"/>
        <v>-1</v>
      </c>
      <c r="H150" s="525" t="str">
        <f t="shared" si="27"/>
        <v/>
      </c>
      <c r="I150" s="567" t="str">
        <f t="shared" si="29"/>
        <v>是</v>
      </c>
      <c r="J150" s="568" t="str">
        <f t="shared" si="30"/>
        <v>项</v>
      </c>
    </row>
    <row r="151" ht="34.9" customHeight="1" spans="1:10">
      <c r="A151" s="553">
        <f t="shared" si="25"/>
        <v>7</v>
      </c>
      <c r="B151" s="376">
        <v>2012302</v>
      </c>
      <c r="C151" s="377" t="s">
        <v>140</v>
      </c>
      <c r="D151" s="277">
        <v>0</v>
      </c>
      <c r="E151" s="277">
        <v>0</v>
      </c>
      <c r="F151" s="277"/>
      <c r="G151" s="525" t="str">
        <f t="shared" si="26"/>
        <v/>
      </c>
      <c r="H151" s="525" t="str">
        <f t="shared" si="27"/>
        <v/>
      </c>
      <c r="I151" s="567" t="str">
        <f t="shared" si="29"/>
        <v>否</v>
      </c>
      <c r="J151" s="568" t="str">
        <f t="shared" si="30"/>
        <v>项</v>
      </c>
    </row>
    <row r="152" ht="34.9" customHeight="1" spans="1:10">
      <c r="A152" s="553">
        <f t="shared" si="25"/>
        <v>7</v>
      </c>
      <c r="B152" s="376">
        <v>2012303</v>
      </c>
      <c r="C152" s="377" t="s">
        <v>141</v>
      </c>
      <c r="D152" s="277">
        <v>0</v>
      </c>
      <c r="E152" s="277">
        <v>0</v>
      </c>
      <c r="F152" s="277"/>
      <c r="G152" s="525" t="str">
        <f t="shared" si="26"/>
        <v/>
      </c>
      <c r="H152" s="525" t="str">
        <f t="shared" si="27"/>
        <v/>
      </c>
      <c r="I152" s="567" t="str">
        <f t="shared" si="29"/>
        <v>否</v>
      </c>
      <c r="J152" s="568" t="str">
        <f t="shared" si="30"/>
        <v>项</v>
      </c>
    </row>
    <row r="153" ht="34.9" customHeight="1" spans="1:10">
      <c r="A153" s="553">
        <f t="shared" si="25"/>
        <v>7</v>
      </c>
      <c r="B153" s="376">
        <v>2012304</v>
      </c>
      <c r="C153" s="377" t="s">
        <v>235</v>
      </c>
      <c r="D153" s="277">
        <v>7</v>
      </c>
      <c r="E153" s="277">
        <v>7</v>
      </c>
      <c r="F153" s="277"/>
      <c r="G153" s="525">
        <f t="shared" si="26"/>
        <v>-1</v>
      </c>
      <c r="H153" s="525">
        <f t="shared" si="27"/>
        <v>0</v>
      </c>
      <c r="I153" s="567" t="str">
        <f t="shared" si="29"/>
        <v>是</v>
      </c>
      <c r="J153" s="568" t="str">
        <f t="shared" si="30"/>
        <v>项</v>
      </c>
    </row>
    <row r="154" ht="34.9" customHeight="1" spans="1:10">
      <c r="A154" s="553">
        <f t="shared" si="25"/>
        <v>7</v>
      </c>
      <c r="B154" s="376">
        <v>2012350</v>
      </c>
      <c r="C154" s="377" t="s">
        <v>148</v>
      </c>
      <c r="D154" s="277">
        <v>0</v>
      </c>
      <c r="E154" s="277">
        <v>0</v>
      </c>
      <c r="F154" s="277"/>
      <c r="G154" s="525" t="str">
        <f t="shared" si="26"/>
        <v/>
      </c>
      <c r="H154" s="525" t="str">
        <f t="shared" si="27"/>
        <v/>
      </c>
      <c r="I154" s="567" t="str">
        <f t="shared" si="29"/>
        <v>否</v>
      </c>
      <c r="J154" s="568" t="str">
        <f t="shared" si="30"/>
        <v>项</v>
      </c>
    </row>
    <row r="155" ht="34.9" customHeight="1" spans="1:10">
      <c r="A155" s="553">
        <f t="shared" si="25"/>
        <v>7</v>
      </c>
      <c r="B155" s="376">
        <v>2012399</v>
      </c>
      <c r="C155" s="377" t="s">
        <v>236</v>
      </c>
      <c r="D155" s="277">
        <v>41</v>
      </c>
      <c r="E155" s="277">
        <v>53</v>
      </c>
      <c r="F155" s="277">
        <v>198</v>
      </c>
      <c r="G155" s="525">
        <f t="shared" si="26"/>
        <v>3.829</v>
      </c>
      <c r="H155" s="525">
        <f t="shared" si="27"/>
        <v>3.736</v>
      </c>
      <c r="I155" s="567" t="str">
        <f t="shared" si="29"/>
        <v>是</v>
      </c>
      <c r="J155" s="568" t="str">
        <f t="shared" si="30"/>
        <v>项</v>
      </c>
    </row>
    <row r="156" ht="34.9" customHeight="1" spans="1:10">
      <c r="A156" s="553">
        <f t="shared" si="25"/>
        <v>5</v>
      </c>
      <c r="B156" s="376">
        <v>20125</v>
      </c>
      <c r="C156" s="377" t="s">
        <v>237</v>
      </c>
      <c r="D156" s="277">
        <f>SUM(D157:D163)</f>
        <v>0</v>
      </c>
      <c r="E156" s="277">
        <f t="shared" ref="D156:F156" si="32">SUM(E157:E163)</f>
        <v>0</v>
      </c>
      <c r="F156" s="277">
        <f t="shared" si="32"/>
        <v>0</v>
      </c>
      <c r="G156" s="525" t="str">
        <f t="shared" si="26"/>
        <v/>
      </c>
      <c r="H156" s="525" t="str">
        <f t="shared" si="27"/>
        <v/>
      </c>
      <c r="I156" s="567" t="str">
        <f t="shared" si="29"/>
        <v>否</v>
      </c>
      <c r="J156" s="568" t="str">
        <f t="shared" si="30"/>
        <v>款</v>
      </c>
    </row>
    <row r="157" ht="34.9" customHeight="1" spans="1:10">
      <c r="A157" s="553">
        <f t="shared" si="25"/>
        <v>7</v>
      </c>
      <c r="B157" s="376">
        <v>2012501</v>
      </c>
      <c r="C157" s="377" t="s">
        <v>139</v>
      </c>
      <c r="D157" s="277">
        <v>0</v>
      </c>
      <c r="E157" s="277">
        <v>0</v>
      </c>
      <c r="F157" s="277"/>
      <c r="G157" s="525" t="str">
        <f t="shared" si="26"/>
        <v/>
      </c>
      <c r="H157" s="525" t="str">
        <f t="shared" si="27"/>
        <v/>
      </c>
      <c r="I157" s="567" t="str">
        <f t="shared" si="29"/>
        <v>否</v>
      </c>
      <c r="J157" s="568" t="str">
        <f t="shared" si="30"/>
        <v>项</v>
      </c>
    </row>
    <row r="158" ht="34.9" customHeight="1" spans="1:10">
      <c r="A158" s="553">
        <f t="shared" si="25"/>
        <v>7</v>
      </c>
      <c r="B158" s="376">
        <v>2012502</v>
      </c>
      <c r="C158" s="377" t="s">
        <v>140</v>
      </c>
      <c r="D158" s="277">
        <v>0</v>
      </c>
      <c r="E158" s="277">
        <v>0</v>
      </c>
      <c r="F158" s="277"/>
      <c r="G158" s="525" t="str">
        <f t="shared" si="26"/>
        <v/>
      </c>
      <c r="H158" s="525" t="str">
        <f t="shared" si="27"/>
        <v/>
      </c>
      <c r="I158" s="567" t="str">
        <f t="shared" si="29"/>
        <v>否</v>
      </c>
      <c r="J158" s="568" t="str">
        <f t="shared" si="30"/>
        <v>项</v>
      </c>
    </row>
    <row r="159" ht="34.9" customHeight="1" spans="1:10">
      <c r="A159" s="553">
        <f t="shared" si="25"/>
        <v>7</v>
      </c>
      <c r="B159" s="376">
        <v>2012503</v>
      </c>
      <c r="C159" s="377" t="s">
        <v>141</v>
      </c>
      <c r="D159" s="277">
        <v>0</v>
      </c>
      <c r="E159" s="277">
        <v>0</v>
      </c>
      <c r="F159" s="277"/>
      <c r="G159" s="525" t="str">
        <f t="shared" si="26"/>
        <v/>
      </c>
      <c r="H159" s="525" t="str">
        <f t="shared" si="27"/>
        <v/>
      </c>
      <c r="I159" s="567" t="str">
        <f t="shared" si="29"/>
        <v>否</v>
      </c>
      <c r="J159" s="568" t="str">
        <f t="shared" si="30"/>
        <v>项</v>
      </c>
    </row>
    <row r="160" ht="34.9" customHeight="1" spans="1:10">
      <c r="A160" s="553">
        <f t="shared" si="25"/>
        <v>7</v>
      </c>
      <c r="B160" s="376">
        <v>2012504</v>
      </c>
      <c r="C160" s="377" t="s">
        <v>238</v>
      </c>
      <c r="D160" s="277">
        <v>0</v>
      </c>
      <c r="E160" s="277">
        <v>0</v>
      </c>
      <c r="F160" s="277"/>
      <c r="G160" s="525" t="str">
        <f t="shared" si="26"/>
        <v/>
      </c>
      <c r="H160" s="525" t="str">
        <f t="shared" si="27"/>
        <v/>
      </c>
      <c r="I160" s="567" t="str">
        <f t="shared" si="29"/>
        <v>否</v>
      </c>
      <c r="J160" s="568" t="str">
        <f t="shared" si="30"/>
        <v>项</v>
      </c>
    </row>
    <row r="161" ht="34.9" customHeight="1" spans="1:10">
      <c r="A161" s="553">
        <f t="shared" si="25"/>
        <v>7</v>
      </c>
      <c r="B161" s="376">
        <v>2012505</v>
      </c>
      <c r="C161" s="377" t="s">
        <v>239</v>
      </c>
      <c r="D161" s="277">
        <v>0</v>
      </c>
      <c r="E161" s="277">
        <v>0</v>
      </c>
      <c r="F161" s="277"/>
      <c r="G161" s="525" t="str">
        <f t="shared" si="26"/>
        <v/>
      </c>
      <c r="H161" s="525" t="str">
        <f t="shared" si="27"/>
        <v/>
      </c>
      <c r="I161" s="567" t="str">
        <f t="shared" si="29"/>
        <v>否</v>
      </c>
      <c r="J161" s="568" t="str">
        <f t="shared" si="30"/>
        <v>项</v>
      </c>
    </row>
    <row r="162" ht="34.9" customHeight="1" spans="1:10">
      <c r="A162" s="553">
        <f t="shared" si="25"/>
        <v>7</v>
      </c>
      <c r="B162" s="376">
        <v>2012550</v>
      </c>
      <c r="C162" s="377" t="s">
        <v>148</v>
      </c>
      <c r="D162" s="277">
        <v>0</v>
      </c>
      <c r="E162" s="277">
        <v>0</v>
      </c>
      <c r="F162" s="277"/>
      <c r="G162" s="525" t="str">
        <f t="shared" si="26"/>
        <v/>
      </c>
      <c r="H162" s="525" t="str">
        <f t="shared" si="27"/>
        <v/>
      </c>
      <c r="I162" s="567" t="str">
        <f t="shared" si="29"/>
        <v>否</v>
      </c>
      <c r="J162" s="568" t="str">
        <f t="shared" si="30"/>
        <v>项</v>
      </c>
    </row>
    <row r="163" ht="34.9" customHeight="1" spans="1:10">
      <c r="A163" s="553">
        <f t="shared" si="25"/>
        <v>7</v>
      </c>
      <c r="B163" s="376">
        <v>2012599</v>
      </c>
      <c r="C163" s="377" t="s">
        <v>240</v>
      </c>
      <c r="D163" s="277">
        <v>0</v>
      </c>
      <c r="E163" s="277">
        <v>0</v>
      </c>
      <c r="F163" s="277"/>
      <c r="G163" s="525" t="str">
        <f t="shared" si="26"/>
        <v/>
      </c>
      <c r="H163" s="525" t="str">
        <f t="shared" si="27"/>
        <v/>
      </c>
      <c r="I163" s="567" t="str">
        <f t="shared" si="29"/>
        <v>否</v>
      </c>
      <c r="J163" s="568" t="str">
        <f t="shared" si="30"/>
        <v>项</v>
      </c>
    </row>
    <row r="164" ht="34.9" customHeight="1" spans="1:10">
      <c r="A164" s="553">
        <f t="shared" si="25"/>
        <v>5</v>
      </c>
      <c r="B164" s="376">
        <v>20126</v>
      </c>
      <c r="C164" s="377" t="s">
        <v>241</v>
      </c>
      <c r="D164" s="277">
        <f>SUM(D165:D169)</f>
        <v>80</v>
      </c>
      <c r="E164" s="277">
        <f t="shared" ref="D164:F164" si="33">SUM(E165:E169)</f>
        <v>153</v>
      </c>
      <c r="F164" s="277">
        <f t="shared" si="33"/>
        <v>114</v>
      </c>
      <c r="G164" s="525">
        <f t="shared" si="26"/>
        <v>0.425</v>
      </c>
      <c r="H164" s="525">
        <f t="shared" si="27"/>
        <v>0.745</v>
      </c>
      <c r="I164" s="567" t="str">
        <f t="shared" si="29"/>
        <v>是</v>
      </c>
      <c r="J164" s="568" t="str">
        <f t="shared" si="30"/>
        <v>款</v>
      </c>
    </row>
    <row r="165" ht="34.9" customHeight="1" spans="1:10">
      <c r="A165" s="553">
        <f t="shared" si="25"/>
        <v>7</v>
      </c>
      <c r="B165" s="376">
        <v>2012601</v>
      </c>
      <c r="C165" s="377" t="s">
        <v>139</v>
      </c>
      <c r="D165" s="277">
        <v>61</v>
      </c>
      <c r="E165" s="277">
        <v>97</v>
      </c>
      <c r="F165" s="277">
        <v>86</v>
      </c>
      <c r="G165" s="525">
        <f t="shared" si="26"/>
        <v>0.41</v>
      </c>
      <c r="H165" s="525">
        <f t="shared" si="27"/>
        <v>0.887</v>
      </c>
      <c r="I165" s="567" t="str">
        <f t="shared" si="29"/>
        <v>是</v>
      </c>
      <c r="J165" s="568" t="str">
        <f t="shared" si="30"/>
        <v>项</v>
      </c>
    </row>
    <row r="166" ht="34.9" customHeight="1" spans="1:10">
      <c r="A166" s="553">
        <f t="shared" si="25"/>
        <v>7</v>
      </c>
      <c r="B166" s="376">
        <v>2012602</v>
      </c>
      <c r="C166" s="377" t="s">
        <v>140</v>
      </c>
      <c r="D166" s="277">
        <v>0</v>
      </c>
      <c r="E166" s="277">
        <v>0</v>
      </c>
      <c r="F166" s="277"/>
      <c r="G166" s="525" t="str">
        <f t="shared" si="26"/>
        <v/>
      </c>
      <c r="H166" s="525" t="str">
        <f t="shared" si="27"/>
        <v/>
      </c>
      <c r="I166" s="567" t="str">
        <f t="shared" si="29"/>
        <v>否</v>
      </c>
      <c r="J166" s="568" t="str">
        <f t="shared" si="30"/>
        <v>项</v>
      </c>
    </row>
    <row r="167" ht="34.9" customHeight="1" spans="1:10">
      <c r="A167" s="553">
        <f t="shared" si="25"/>
        <v>7</v>
      </c>
      <c r="B167" s="376">
        <v>2012603</v>
      </c>
      <c r="C167" s="377" t="s">
        <v>141</v>
      </c>
      <c r="D167" s="277">
        <v>0</v>
      </c>
      <c r="E167" s="277">
        <v>0</v>
      </c>
      <c r="F167" s="277"/>
      <c r="G167" s="525" t="str">
        <f t="shared" si="26"/>
        <v/>
      </c>
      <c r="H167" s="525" t="str">
        <f t="shared" si="27"/>
        <v/>
      </c>
      <c r="I167" s="567" t="str">
        <f t="shared" si="29"/>
        <v>否</v>
      </c>
      <c r="J167" s="568" t="str">
        <f t="shared" si="30"/>
        <v>项</v>
      </c>
    </row>
    <row r="168" ht="34.9" customHeight="1" spans="1:10">
      <c r="A168" s="553">
        <f t="shared" si="25"/>
        <v>7</v>
      </c>
      <c r="B168" s="376">
        <v>2012604</v>
      </c>
      <c r="C168" s="377" t="s">
        <v>242</v>
      </c>
      <c r="D168" s="277">
        <v>5</v>
      </c>
      <c r="E168" s="277">
        <v>25</v>
      </c>
      <c r="F168" s="277">
        <v>18</v>
      </c>
      <c r="G168" s="525">
        <f t="shared" si="26"/>
        <v>2.6</v>
      </c>
      <c r="H168" s="525">
        <f t="shared" si="27"/>
        <v>0.72</v>
      </c>
      <c r="I168" s="567" t="str">
        <f t="shared" si="29"/>
        <v>是</v>
      </c>
      <c r="J168" s="568" t="str">
        <f t="shared" si="30"/>
        <v>项</v>
      </c>
    </row>
    <row r="169" ht="34.9" customHeight="1" spans="1:10">
      <c r="A169" s="553">
        <f t="shared" si="25"/>
        <v>7</v>
      </c>
      <c r="B169" s="376">
        <v>2012699</v>
      </c>
      <c r="C169" s="377" t="s">
        <v>243</v>
      </c>
      <c r="D169" s="277">
        <v>14</v>
      </c>
      <c r="E169" s="277">
        <v>31</v>
      </c>
      <c r="F169" s="277">
        <v>10</v>
      </c>
      <c r="G169" s="525">
        <f t="shared" si="26"/>
        <v>-0.286</v>
      </c>
      <c r="H169" s="525">
        <f t="shared" si="27"/>
        <v>0.323</v>
      </c>
      <c r="I169" s="567" t="str">
        <f t="shared" si="29"/>
        <v>是</v>
      </c>
      <c r="J169" s="568" t="str">
        <f t="shared" si="30"/>
        <v>项</v>
      </c>
    </row>
    <row r="170" ht="34.9" customHeight="1" spans="1:10">
      <c r="A170" s="553">
        <f t="shared" si="25"/>
        <v>5</v>
      </c>
      <c r="B170" s="376">
        <v>20128</v>
      </c>
      <c r="C170" s="377" t="s">
        <v>244</v>
      </c>
      <c r="D170" s="277">
        <f>SUM(D171:D176)</f>
        <v>85</v>
      </c>
      <c r="E170" s="277">
        <f t="shared" ref="D170:F170" si="34">SUM(E171:E176)</f>
        <v>74</v>
      </c>
      <c r="F170" s="277">
        <f t="shared" si="34"/>
        <v>71</v>
      </c>
      <c r="G170" s="525">
        <f t="shared" si="26"/>
        <v>-0.165</v>
      </c>
      <c r="H170" s="525">
        <f t="shared" si="27"/>
        <v>0.959</v>
      </c>
      <c r="I170" s="567" t="str">
        <f t="shared" si="29"/>
        <v>是</v>
      </c>
      <c r="J170" s="568" t="str">
        <f t="shared" si="30"/>
        <v>款</v>
      </c>
    </row>
    <row r="171" ht="34.9" customHeight="1" spans="1:10">
      <c r="A171" s="553">
        <f t="shared" si="25"/>
        <v>7</v>
      </c>
      <c r="B171" s="376">
        <v>2012801</v>
      </c>
      <c r="C171" s="377" t="s">
        <v>139</v>
      </c>
      <c r="D171" s="277">
        <v>82</v>
      </c>
      <c r="E171" s="277">
        <v>68</v>
      </c>
      <c r="F171" s="277">
        <v>71</v>
      </c>
      <c r="G171" s="525">
        <f t="shared" si="26"/>
        <v>-0.134</v>
      </c>
      <c r="H171" s="525">
        <f t="shared" si="27"/>
        <v>1.044</v>
      </c>
      <c r="I171" s="567" t="str">
        <f t="shared" si="29"/>
        <v>是</v>
      </c>
      <c r="J171" s="568" t="str">
        <f t="shared" si="30"/>
        <v>项</v>
      </c>
    </row>
    <row r="172" ht="34.9" customHeight="1" spans="1:10">
      <c r="A172" s="553">
        <f t="shared" si="25"/>
        <v>7</v>
      </c>
      <c r="B172" s="376">
        <v>2012802</v>
      </c>
      <c r="C172" s="377" t="s">
        <v>140</v>
      </c>
      <c r="D172" s="277">
        <v>0</v>
      </c>
      <c r="E172" s="277">
        <v>2</v>
      </c>
      <c r="F172" s="277"/>
      <c r="G172" s="525" t="str">
        <f t="shared" si="26"/>
        <v/>
      </c>
      <c r="H172" s="525">
        <f t="shared" si="27"/>
        <v>0</v>
      </c>
      <c r="I172" s="567" t="str">
        <f t="shared" si="29"/>
        <v>是</v>
      </c>
      <c r="J172" s="568" t="str">
        <f t="shared" si="30"/>
        <v>项</v>
      </c>
    </row>
    <row r="173" ht="34.9" customHeight="1" spans="1:10">
      <c r="A173" s="553">
        <f t="shared" si="25"/>
        <v>7</v>
      </c>
      <c r="B173" s="376">
        <v>2012803</v>
      </c>
      <c r="C173" s="377" t="s">
        <v>141</v>
      </c>
      <c r="D173" s="277">
        <v>0</v>
      </c>
      <c r="E173" s="277">
        <v>0</v>
      </c>
      <c r="F173" s="277"/>
      <c r="G173" s="525" t="str">
        <f t="shared" si="26"/>
        <v/>
      </c>
      <c r="H173" s="525" t="str">
        <f t="shared" si="27"/>
        <v/>
      </c>
      <c r="I173" s="567" t="str">
        <f t="shared" si="29"/>
        <v>否</v>
      </c>
      <c r="J173" s="568" t="str">
        <f t="shared" si="30"/>
        <v>项</v>
      </c>
    </row>
    <row r="174" ht="34.9" customHeight="1" spans="1:10">
      <c r="A174" s="553">
        <f t="shared" si="25"/>
        <v>7</v>
      </c>
      <c r="B174" s="376">
        <v>2012804</v>
      </c>
      <c r="C174" s="377" t="s">
        <v>153</v>
      </c>
      <c r="D174" s="277">
        <v>0</v>
      </c>
      <c r="E174" s="277">
        <v>0</v>
      </c>
      <c r="F174" s="277"/>
      <c r="G174" s="525" t="str">
        <f t="shared" si="26"/>
        <v/>
      </c>
      <c r="H174" s="525" t="str">
        <f t="shared" si="27"/>
        <v/>
      </c>
      <c r="I174" s="567" t="str">
        <f t="shared" si="29"/>
        <v>否</v>
      </c>
      <c r="J174" s="568" t="str">
        <f t="shared" si="30"/>
        <v>项</v>
      </c>
    </row>
    <row r="175" ht="34.9" customHeight="1" spans="1:10">
      <c r="A175" s="553">
        <f t="shared" si="25"/>
        <v>7</v>
      </c>
      <c r="B175" s="376">
        <v>2012850</v>
      </c>
      <c r="C175" s="377" t="s">
        <v>148</v>
      </c>
      <c r="D175" s="277">
        <v>0</v>
      </c>
      <c r="E175" s="277">
        <v>0</v>
      </c>
      <c r="F175" s="277"/>
      <c r="G175" s="525" t="str">
        <f t="shared" si="26"/>
        <v/>
      </c>
      <c r="H175" s="525" t="str">
        <f t="shared" si="27"/>
        <v/>
      </c>
      <c r="I175" s="567" t="str">
        <f t="shared" si="29"/>
        <v>否</v>
      </c>
      <c r="J175" s="568" t="str">
        <f t="shared" si="30"/>
        <v>项</v>
      </c>
    </row>
    <row r="176" ht="34.9" customHeight="1" spans="1:10">
      <c r="A176" s="553">
        <f t="shared" si="25"/>
        <v>7</v>
      </c>
      <c r="B176" s="376">
        <v>2012899</v>
      </c>
      <c r="C176" s="377" t="s">
        <v>245</v>
      </c>
      <c r="D176" s="277">
        <v>3</v>
      </c>
      <c r="E176" s="277">
        <v>4</v>
      </c>
      <c r="F176" s="277"/>
      <c r="G176" s="525">
        <f t="shared" si="26"/>
        <v>-1</v>
      </c>
      <c r="H176" s="525">
        <f t="shared" si="27"/>
        <v>0</v>
      </c>
      <c r="I176" s="567" t="str">
        <f t="shared" si="29"/>
        <v>是</v>
      </c>
      <c r="J176" s="568" t="str">
        <f t="shared" si="30"/>
        <v>项</v>
      </c>
    </row>
    <row r="177" ht="34.9" customHeight="1" spans="1:10">
      <c r="A177" s="553">
        <f t="shared" si="25"/>
        <v>5</v>
      </c>
      <c r="B177" s="376">
        <v>20129</v>
      </c>
      <c r="C177" s="377" t="s">
        <v>246</v>
      </c>
      <c r="D177" s="277">
        <f>SUM(D178:D183)</f>
        <v>442</v>
      </c>
      <c r="E177" s="277">
        <f t="shared" ref="D177:F177" si="35">SUM(E178:E183)</f>
        <v>489</v>
      </c>
      <c r="F177" s="277">
        <f t="shared" si="35"/>
        <v>375</v>
      </c>
      <c r="G177" s="525">
        <f t="shared" si="26"/>
        <v>-0.152</v>
      </c>
      <c r="H177" s="525">
        <f t="shared" si="27"/>
        <v>0.767</v>
      </c>
      <c r="I177" s="567" t="str">
        <f t="shared" si="29"/>
        <v>是</v>
      </c>
      <c r="J177" s="568" t="str">
        <f t="shared" si="30"/>
        <v>款</v>
      </c>
    </row>
    <row r="178" ht="34.9" customHeight="1" spans="1:10">
      <c r="A178" s="553">
        <f t="shared" si="25"/>
        <v>7</v>
      </c>
      <c r="B178" s="376">
        <v>2012901</v>
      </c>
      <c r="C178" s="377" t="s">
        <v>139</v>
      </c>
      <c r="D178" s="277">
        <v>233</v>
      </c>
      <c r="E178" s="277">
        <v>244</v>
      </c>
      <c r="F178" s="277">
        <v>250</v>
      </c>
      <c r="G178" s="525">
        <f t="shared" si="26"/>
        <v>0.073</v>
      </c>
      <c r="H178" s="525">
        <f t="shared" si="27"/>
        <v>1.025</v>
      </c>
      <c r="I178" s="567" t="str">
        <f t="shared" si="29"/>
        <v>是</v>
      </c>
      <c r="J178" s="568" t="str">
        <f t="shared" si="30"/>
        <v>项</v>
      </c>
    </row>
    <row r="179" ht="34.9" customHeight="1" spans="1:10">
      <c r="A179" s="553">
        <f t="shared" si="25"/>
        <v>7</v>
      </c>
      <c r="B179" s="376">
        <v>2012902</v>
      </c>
      <c r="C179" s="377" t="s">
        <v>140</v>
      </c>
      <c r="D179" s="277">
        <v>18</v>
      </c>
      <c r="E179" s="277">
        <v>9</v>
      </c>
      <c r="F179" s="277">
        <v>6</v>
      </c>
      <c r="G179" s="525">
        <f t="shared" si="26"/>
        <v>-0.667</v>
      </c>
      <c r="H179" s="525">
        <f t="shared" si="27"/>
        <v>0.667</v>
      </c>
      <c r="I179" s="567" t="str">
        <f t="shared" si="29"/>
        <v>是</v>
      </c>
      <c r="J179" s="568" t="str">
        <f t="shared" si="30"/>
        <v>项</v>
      </c>
    </row>
    <row r="180" ht="34.9" customHeight="1" spans="1:10">
      <c r="A180" s="553">
        <f t="shared" si="25"/>
        <v>7</v>
      </c>
      <c r="B180" s="376">
        <v>2012903</v>
      </c>
      <c r="C180" s="377" t="s">
        <v>141</v>
      </c>
      <c r="D180" s="277">
        <v>0</v>
      </c>
      <c r="E180" s="277">
        <v>0</v>
      </c>
      <c r="F180" s="277"/>
      <c r="G180" s="525" t="str">
        <f t="shared" si="26"/>
        <v/>
      </c>
      <c r="H180" s="525" t="str">
        <f t="shared" si="27"/>
        <v/>
      </c>
      <c r="I180" s="567" t="str">
        <f t="shared" si="29"/>
        <v>否</v>
      </c>
      <c r="J180" s="568" t="str">
        <f t="shared" si="30"/>
        <v>项</v>
      </c>
    </row>
    <row r="181" ht="34.9" customHeight="1" spans="1:10">
      <c r="A181" s="553">
        <f t="shared" si="25"/>
        <v>7</v>
      </c>
      <c r="B181" s="376">
        <v>2012906</v>
      </c>
      <c r="C181" s="377" t="s">
        <v>247</v>
      </c>
      <c r="D181" s="277">
        <v>18</v>
      </c>
      <c r="E181" s="277">
        <v>19</v>
      </c>
      <c r="F181" s="277"/>
      <c r="G181" s="525">
        <f t="shared" si="26"/>
        <v>-1</v>
      </c>
      <c r="H181" s="525">
        <f t="shared" si="27"/>
        <v>0</v>
      </c>
      <c r="I181" s="567" t="str">
        <f t="shared" si="29"/>
        <v>是</v>
      </c>
      <c r="J181" s="568" t="str">
        <f t="shared" si="30"/>
        <v>项</v>
      </c>
    </row>
    <row r="182" ht="34.9" customHeight="1" spans="1:10">
      <c r="A182" s="553">
        <f t="shared" si="25"/>
        <v>7</v>
      </c>
      <c r="B182" s="376">
        <v>2012950</v>
      </c>
      <c r="C182" s="377" t="s">
        <v>148</v>
      </c>
      <c r="D182" s="277">
        <v>39</v>
      </c>
      <c r="E182" s="277">
        <v>37</v>
      </c>
      <c r="F182" s="277">
        <v>37</v>
      </c>
      <c r="G182" s="525">
        <f t="shared" si="26"/>
        <v>-0.051</v>
      </c>
      <c r="H182" s="525">
        <f t="shared" si="27"/>
        <v>1</v>
      </c>
      <c r="I182" s="567" t="str">
        <f t="shared" si="29"/>
        <v>是</v>
      </c>
      <c r="J182" s="568" t="str">
        <f t="shared" si="30"/>
        <v>项</v>
      </c>
    </row>
    <row r="183" ht="34.9" customHeight="1" spans="1:10">
      <c r="A183" s="553">
        <f t="shared" si="25"/>
        <v>7</v>
      </c>
      <c r="B183" s="376">
        <v>2012999</v>
      </c>
      <c r="C183" s="377" t="s">
        <v>248</v>
      </c>
      <c r="D183" s="277">
        <v>134</v>
      </c>
      <c r="E183" s="277">
        <v>180</v>
      </c>
      <c r="F183" s="277">
        <v>82</v>
      </c>
      <c r="G183" s="525">
        <f t="shared" si="26"/>
        <v>-0.388</v>
      </c>
      <c r="H183" s="525">
        <f t="shared" si="27"/>
        <v>0.456</v>
      </c>
      <c r="I183" s="567" t="str">
        <f t="shared" si="29"/>
        <v>是</v>
      </c>
      <c r="J183" s="568" t="str">
        <f t="shared" si="30"/>
        <v>项</v>
      </c>
    </row>
    <row r="184" ht="34.9" customHeight="1" spans="1:10">
      <c r="A184" s="553">
        <f t="shared" si="25"/>
        <v>5</v>
      </c>
      <c r="B184" s="376">
        <v>20131</v>
      </c>
      <c r="C184" s="377" t="s">
        <v>249</v>
      </c>
      <c r="D184" s="277">
        <f>SUM(D185:D190)</f>
        <v>1594</v>
      </c>
      <c r="E184" s="277">
        <f t="shared" ref="D184:F184" si="36">SUM(E185:E190)</f>
        <v>1476</v>
      </c>
      <c r="F184" s="277">
        <f t="shared" si="36"/>
        <v>1353</v>
      </c>
      <c r="G184" s="525">
        <f t="shared" si="26"/>
        <v>-0.151</v>
      </c>
      <c r="H184" s="525">
        <f t="shared" si="27"/>
        <v>0.917</v>
      </c>
      <c r="I184" s="567" t="str">
        <f t="shared" si="29"/>
        <v>是</v>
      </c>
      <c r="J184" s="568" t="str">
        <f t="shared" si="30"/>
        <v>款</v>
      </c>
    </row>
    <row r="185" ht="34.9" customHeight="1" spans="1:10">
      <c r="A185" s="553">
        <f t="shared" si="25"/>
        <v>7</v>
      </c>
      <c r="B185" s="376">
        <v>2013101</v>
      </c>
      <c r="C185" s="377" t="s">
        <v>139</v>
      </c>
      <c r="D185" s="277">
        <v>1345</v>
      </c>
      <c r="E185" s="277">
        <v>1237</v>
      </c>
      <c r="F185" s="277">
        <v>1261</v>
      </c>
      <c r="G185" s="525">
        <f t="shared" si="26"/>
        <v>-0.062</v>
      </c>
      <c r="H185" s="525">
        <f t="shared" si="27"/>
        <v>1.019</v>
      </c>
      <c r="I185" s="567" t="str">
        <f t="shared" si="29"/>
        <v>是</v>
      </c>
      <c r="J185" s="568" t="str">
        <f t="shared" si="30"/>
        <v>项</v>
      </c>
    </row>
    <row r="186" ht="34.9" customHeight="1" spans="1:10">
      <c r="A186" s="553">
        <f t="shared" si="25"/>
        <v>7</v>
      </c>
      <c r="B186" s="376">
        <v>2013102</v>
      </c>
      <c r="C186" s="377" t="s">
        <v>140</v>
      </c>
      <c r="D186" s="277">
        <v>240</v>
      </c>
      <c r="E186" s="277">
        <v>177</v>
      </c>
      <c r="F186" s="277">
        <v>4</v>
      </c>
      <c r="G186" s="525">
        <f t="shared" si="26"/>
        <v>-0.983</v>
      </c>
      <c r="H186" s="525">
        <f t="shared" si="27"/>
        <v>0.023</v>
      </c>
      <c r="I186" s="567" t="str">
        <f t="shared" si="29"/>
        <v>是</v>
      </c>
      <c r="J186" s="568" t="str">
        <f t="shared" si="30"/>
        <v>项</v>
      </c>
    </row>
    <row r="187" ht="34.9" customHeight="1" spans="1:10">
      <c r="A187" s="553">
        <f t="shared" si="25"/>
        <v>7</v>
      </c>
      <c r="B187" s="376">
        <v>2013103</v>
      </c>
      <c r="C187" s="377" t="s">
        <v>141</v>
      </c>
      <c r="D187" s="277">
        <v>0</v>
      </c>
      <c r="E187" s="277">
        <v>0</v>
      </c>
      <c r="F187" s="277"/>
      <c r="G187" s="525" t="str">
        <f t="shared" si="26"/>
        <v/>
      </c>
      <c r="H187" s="525" t="str">
        <f t="shared" si="27"/>
        <v/>
      </c>
      <c r="I187" s="567" t="str">
        <f t="shared" si="29"/>
        <v>否</v>
      </c>
      <c r="J187" s="568" t="str">
        <f t="shared" si="30"/>
        <v>项</v>
      </c>
    </row>
    <row r="188" ht="34.9" customHeight="1" spans="1:10">
      <c r="A188" s="553">
        <f t="shared" si="25"/>
        <v>7</v>
      </c>
      <c r="B188" s="376">
        <v>2013105</v>
      </c>
      <c r="C188" s="377" t="s">
        <v>250</v>
      </c>
      <c r="D188" s="277">
        <v>0</v>
      </c>
      <c r="E188" s="277">
        <v>0</v>
      </c>
      <c r="F188" s="277"/>
      <c r="G188" s="525" t="str">
        <f t="shared" si="26"/>
        <v/>
      </c>
      <c r="H188" s="525" t="str">
        <f t="shared" si="27"/>
        <v/>
      </c>
      <c r="I188" s="567" t="str">
        <f t="shared" si="29"/>
        <v>否</v>
      </c>
      <c r="J188" s="568" t="str">
        <f t="shared" si="30"/>
        <v>项</v>
      </c>
    </row>
    <row r="189" ht="34.9" customHeight="1" spans="1:10">
      <c r="A189" s="553">
        <f t="shared" si="25"/>
        <v>7</v>
      </c>
      <c r="B189" s="376">
        <v>2013150</v>
      </c>
      <c r="C189" s="377" t="s">
        <v>148</v>
      </c>
      <c r="D189" s="277">
        <v>9</v>
      </c>
      <c r="E189" s="277">
        <v>62</v>
      </c>
      <c r="F189" s="277">
        <v>88</v>
      </c>
      <c r="G189" s="525">
        <f t="shared" si="26"/>
        <v>8.778</v>
      </c>
      <c r="H189" s="525">
        <f t="shared" si="27"/>
        <v>1.419</v>
      </c>
      <c r="I189" s="567" t="str">
        <f t="shared" si="29"/>
        <v>是</v>
      </c>
      <c r="J189" s="568" t="str">
        <f t="shared" si="30"/>
        <v>项</v>
      </c>
    </row>
    <row r="190" ht="34.9" customHeight="1" spans="1:10">
      <c r="A190" s="553">
        <f t="shared" si="25"/>
        <v>7</v>
      </c>
      <c r="B190" s="376">
        <v>2013199</v>
      </c>
      <c r="C190" s="377" t="s">
        <v>251</v>
      </c>
      <c r="D190" s="277">
        <v>0</v>
      </c>
      <c r="E190" s="277">
        <v>0</v>
      </c>
      <c r="F190" s="277"/>
      <c r="G190" s="525" t="str">
        <f t="shared" si="26"/>
        <v/>
      </c>
      <c r="H190" s="525" t="str">
        <f t="shared" si="27"/>
        <v/>
      </c>
      <c r="I190" s="567" t="str">
        <f t="shared" si="29"/>
        <v>否</v>
      </c>
      <c r="J190" s="568" t="str">
        <f t="shared" si="30"/>
        <v>项</v>
      </c>
    </row>
    <row r="191" ht="34.9" customHeight="1" spans="1:10">
      <c r="A191" s="553">
        <f t="shared" si="25"/>
        <v>5</v>
      </c>
      <c r="B191" s="376">
        <v>20132</v>
      </c>
      <c r="C191" s="377" t="s">
        <v>252</v>
      </c>
      <c r="D191" s="277">
        <f>SUM(D192:D197)</f>
        <v>1780</v>
      </c>
      <c r="E191" s="277">
        <f t="shared" ref="D191:F191" si="37">SUM(E192:E197)</f>
        <v>2830</v>
      </c>
      <c r="F191" s="277">
        <f t="shared" si="37"/>
        <v>623</v>
      </c>
      <c r="G191" s="525">
        <f t="shared" si="26"/>
        <v>-0.65</v>
      </c>
      <c r="H191" s="525">
        <f t="shared" si="27"/>
        <v>0.22</v>
      </c>
      <c r="I191" s="567" t="str">
        <f t="shared" si="29"/>
        <v>是</v>
      </c>
      <c r="J191" s="568" t="str">
        <f t="shared" si="30"/>
        <v>款</v>
      </c>
    </row>
    <row r="192" ht="34.9" customHeight="1" spans="1:10">
      <c r="A192" s="553">
        <f t="shared" si="25"/>
        <v>7</v>
      </c>
      <c r="B192" s="376">
        <v>2013201</v>
      </c>
      <c r="C192" s="377" t="s">
        <v>139</v>
      </c>
      <c r="D192" s="277">
        <v>662</v>
      </c>
      <c r="E192" s="277">
        <v>717</v>
      </c>
      <c r="F192" s="277">
        <v>551</v>
      </c>
      <c r="G192" s="525">
        <f t="shared" si="26"/>
        <v>-0.168</v>
      </c>
      <c r="H192" s="525">
        <f t="shared" si="27"/>
        <v>0.768</v>
      </c>
      <c r="I192" s="567" t="str">
        <f t="shared" si="29"/>
        <v>是</v>
      </c>
      <c r="J192" s="568" t="str">
        <f t="shared" si="30"/>
        <v>项</v>
      </c>
    </row>
    <row r="193" ht="34.9" customHeight="1" spans="1:10">
      <c r="A193" s="553">
        <f t="shared" si="25"/>
        <v>7</v>
      </c>
      <c r="B193" s="376">
        <v>2013202</v>
      </c>
      <c r="C193" s="377" t="s">
        <v>140</v>
      </c>
      <c r="D193" s="277">
        <v>1116</v>
      </c>
      <c r="E193" s="277">
        <v>2069</v>
      </c>
      <c r="F193" s="277">
        <v>72</v>
      </c>
      <c r="G193" s="525">
        <f t="shared" si="26"/>
        <v>-0.935</v>
      </c>
      <c r="H193" s="525">
        <f t="shared" si="27"/>
        <v>0.035</v>
      </c>
      <c r="I193" s="567" t="str">
        <f t="shared" si="29"/>
        <v>是</v>
      </c>
      <c r="J193" s="568" t="str">
        <f t="shared" si="30"/>
        <v>项</v>
      </c>
    </row>
    <row r="194" ht="34.9" customHeight="1" spans="1:10">
      <c r="A194" s="553">
        <f t="shared" si="25"/>
        <v>7</v>
      </c>
      <c r="B194" s="376">
        <v>2013203</v>
      </c>
      <c r="C194" s="377" t="s">
        <v>141</v>
      </c>
      <c r="D194" s="277">
        <v>0</v>
      </c>
      <c r="E194" s="277">
        <v>0</v>
      </c>
      <c r="F194" s="277"/>
      <c r="G194" s="525" t="str">
        <f t="shared" si="26"/>
        <v/>
      </c>
      <c r="H194" s="525" t="str">
        <f t="shared" si="27"/>
        <v/>
      </c>
      <c r="I194" s="567" t="str">
        <f t="shared" si="29"/>
        <v>否</v>
      </c>
      <c r="J194" s="568" t="str">
        <f t="shared" si="30"/>
        <v>项</v>
      </c>
    </row>
    <row r="195" ht="34.9" customHeight="1" spans="1:10">
      <c r="A195" s="553">
        <f t="shared" si="25"/>
        <v>7</v>
      </c>
      <c r="B195" s="376">
        <v>2013204</v>
      </c>
      <c r="C195" s="377" t="s">
        <v>253</v>
      </c>
      <c r="D195" s="277">
        <v>0</v>
      </c>
      <c r="E195" s="277">
        <v>0</v>
      </c>
      <c r="F195" s="277"/>
      <c r="G195" s="525" t="str">
        <f t="shared" si="26"/>
        <v/>
      </c>
      <c r="H195" s="525" t="str">
        <f t="shared" si="27"/>
        <v/>
      </c>
      <c r="I195" s="567" t="str">
        <f t="shared" si="29"/>
        <v>否</v>
      </c>
      <c r="J195" s="568" t="str">
        <f t="shared" si="30"/>
        <v>项</v>
      </c>
    </row>
    <row r="196" ht="34.9" customHeight="1" spans="1:10">
      <c r="A196" s="553">
        <f t="shared" si="25"/>
        <v>7</v>
      </c>
      <c r="B196" s="376">
        <v>2013250</v>
      </c>
      <c r="C196" s="377" t="s">
        <v>148</v>
      </c>
      <c r="D196" s="277">
        <v>0</v>
      </c>
      <c r="E196" s="277">
        <v>0</v>
      </c>
      <c r="F196" s="277"/>
      <c r="G196" s="525" t="str">
        <f t="shared" si="26"/>
        <v/>
      </c>
      <c r="H196" s="525" t="str">
        <f t="shared" si="27"/>
        <v/>
      </c>
      <c r="I196" s="567" t="str">
        <f t="shared" si="29"/>
        <v>否</v>
      </c>
      <c r="J196" s="568" t="str">
        <f t="shared" si="30"/>
        <v>项</v>
      </c>
    </row>
    <row r="197" ht="34.9" customHeight="1" spans="1:10">
      <c r="A197" s="553">
        <f t="shared" si="25"/>
        <v>7</v>
      </c>
      <c r="B197" s="376">
        <v>2013299</v>
      </c>
      <c r="C197" s="377" t="s">
        <v>254</v>
      </c>
      <c r="D197" s="277">
        <v>2</v>
      </c>
      <c r="E197" s="277">
        <v>44</v>
      </c>
      <c r="F197" s="277"/>
      <c r="G197" s="525">
        <f t="shared" si="26"/>
        <v>-1</v>
      </c>
      <c r="H197" s="525">
        <f t="shared" si="27"/>
        <v>0</v>
      </c>
      <c r="I197" s="567" t="str">
        <f t="shared" ref="I197:I260" si="38">IF(LEN(B197)=3,"是",IF(C197&lt;&gt;"",IF(SUM(D197:F197)&lt;&gt;0,"是","否"),"是"))</f>
        <v>是</v>
      </c>
      <c r="J197" s="568" t="str">
        <f t="shared" ref="J197:J260" si="39">IF(LEN(B197)=3,"类",IF(LEN(B197)=5,"款","项"))</f>
        <v>项</v>
      </c>
    </row>
    <row r="198" ht="34.9" customHeight="1" spans="1:10">
      <c r="A198" s="553">
        <f t="shared" ref="A198:A261" si="40">LEN(B198)</f>
        <v>5</v>
      </c>
      <c r="B198" s="376">
        <v>20133</v>
      </c>
      <c r="C198" s="378" t="s">
        <v>255</v>
      </c>
      <c r="D198" s="277">
        <f>SUM(D199:D204)</f>
        <v>958</v>
      </c>
      <c r="E198" s="277">
        <f t="shared" ref="D198:F198" si="41">SUM(E199:E204)</f>
        <v>4566</v>
      </c>
      <c r="F198" s="277">
        <f t="shared" si="41"/>
        <v>930</v>
      </c>
      <c r="G198" s="525">
        <f t="shared" ref="G198:G261" si="42">IF(D198&lt;&gt;0,F198/D198-1,"")</f>
        <v>-0.029</v>
      </c>
      <c r="H198" s="525">
        <f t="shared" ref="H198:H261" si="43">IF(E198&lt;&gt;0,F198/E198,"")</f>
        <v>0.204</v>
      </c>
      <c r="I198" s="567" t="str">
        <f t="shared" si="38"/>
        <v>是</v>
      </c>
      <c r="J198" s="568" t="str">
        <f t="shared" si="39"/>
        <v>款</v>
      </c>
    </row>
    <row r="199" ht="34.9" customHeight="1" spans="1:10">
      <c r="A199" s="553">
        <f t="shared" si="40"/>
        <v>7</v>
      </c>
      <c r="B199" s="376">
        <v>2013301</v>
      </c>
      <c r="C199" s="377" t="s">
        <v>139</v>
      </c>
      <c r="D199" s="277">
        <v>322</v>
      </c>
      <c r="E199" s="277">
        <v>364</v>
      </c>
      <c r="F199" s="277">
        <v>311</v>
      </c>
      <c r="G199" s="525">
        <f t="shared" si="42"/>
        <v>-0.034</v>
      </c>
      <c r="H199" s="525">
        <f t="shared" si="43"/>
        <v>0.854</v>
      </c>
      <c r="I199" s="567" t="str">
        <f t="shared" si="38"/>
        <v>是</v>
      </c>
      <c r="J199" s="568" t="str">
        <f t="shared" si="39"/>
        <v>项</v>
      </c>
    </row>
    <row r="200" s="426" customFormat="1" ht="34.9" customHeight="1" spans="1:12">
      <c r="A200" s="553">
        <f t="shared" si="40"/>
        <v>7</v>
      </c>
      <c r="B200" s="376">
        <v>2013302</v>
      </c>
      <c r="C200" s="377" t="s">
        <v>140</v>
      </c>
      <c r="D200" s="277">
        <v>574</v>
      </c>
      <c r="E200" s="277">
        <v>4162</v>
      </c>
      <c r="F200" s="277">
        <v>586</v>
      </c>
      <c r="G200" s="525">
        <f t="shared" si="42"/>
        <v>0.021</v>
      </c>
      <c r="H200" s="525">
        <f t="shared" si="43"/>
        <v>0.141</v>
      </c>
      <c r="I200" s="567" t="str">
        <f t="shared" si="38"/>
        <v>是</v>
      </c>
      <c r="J200" s="568" t="str">
        <f t="shared" si="39"/>
        <v>项</v>
      </c>
      <c r="K200" s="555"/>
      <c r="L200" s="556"/>
    </row>
    <row r="201" ht="34.9" customHeight="1" spans="1:10">
      <c r="A201" s="553">
        <f t="shared" si="40"/>
        <v>7</v>
      </c>
      <c r="B201" s="376">
        <v>2013303</v>
      </c>
      <c r="C201" s="377" t="s">
        <v>141</v>
      </c>
      <c r="D201" s="277">
        <v>0</v>
      </c>
      <c r="E201" s="277">
        <v>0</v>
      </c>
      <c r="F201" s="277"/>
      <c r="G201" s="525" t="str">
        <f t="shared" si="42"/>
        <v/>
      </c>
      <c r="H201" s="525" t="str">
        <f t="shared" si="43"/>
        <v/>
      </c>
      <c r="I201" s="567" t="str">
        <f t="shared" si="38"/>
        <v>否</v>
      </c>
      <c r="J201" s="568" t="str">
        <f t="shared" si="39"/>
        <v>项</v>
      </c>
    </row>
    <row r="202" ht="34.9" customHeight="1" spans="1:10">
      <c r="A202" s="553">
        <f t="shared" si="40"/>
        <v>7</v>
      </c>
      <c r="B202" s="376">
        <v>2013304</v>
      </c>
      <c r="C202" s="377" t="s">
        <v>256</v>
      </c>
      <c r="D202" s="277">
        <v>0</v>
      </c>
      <c r="E202" s="277">
        <v>40</v>
      </c>
      <c r="F202" s="277"/>
      <c r="G202" s="525" t="str">
        <f t="shared" si="42"/>
        <v/>
      </c>
      <c r="H202" s="525">
        <f t="shared" si="43"/>
        <v>0</v>
      </c>
      <c r="I202" s="567" t="str">
        <f t="shared" si="38"/>
        <v>是</v>
      </c>
      <c r="J202" s="568" t="str">
        <f t="shared" si="39"/>
        <v>项</v>
      </c>
    </row>
    <row r="203" ht="34.9" customHeight="1" spans="1:10">
      <c r="A203" s="553">
        <f t="shared" si="40"/>
        <v>7</v>
      </c>
      <c r="B203" s="376">
        <v>2013350</v>
      </c>
      <c r="C203" s="377" t="s">
        <v>148</v>
      </c>
      <c r="D203" s="277">
        <v>0</v>
      </c>
      <c r="E203" s="277">
        <v>0</v>
      </c>
      <c r="F203" s="277">
        <v>33</v>
      </c>
      <c r="G203" s="525" t="str">
        <f t="shared" si="42"/>
        <v/>
      </c>
      <c r="H203" s="525" t="str">
        <f t="shared" si="43"/>
        <v/>
      </c>
      <c r="I203" s="567" t="str">
        <f t="shared" si="38"/>
        <v>是</v>
      </c>
      <c r="J203" s="568" t="str">
        <f t="shared" si="39"/>
        <v>项</v>
      </c>
    </row>
    <row r="204" ht="34.9" customHeight="1" spans="1:10">
      <c r="A204" s="553">
        <f t="shared" si="40"/>
        <v>7</v>
      </c>
      <c r="B204" s="376">
        <v>2013399</v>
      </c>
      <c r="C204" s="377" t="s">
        <v>257</v>
      </c>
      <c r="D204" s="277">
        <v>62</v>
      </c>
      <c r="E204" s="277">
        <v>0</v>
      </c>
      <c r="F204" s="277"/>
      <c r="G204" s="525">
        <f t="shared" si="42"/>
        <v>-1</v>
      </c>
      <c r="H204" s="525" t="str">
        <f t="shared" si="43"/>
        <v/>
      </c>
      <c r="I204" s="567" t="str">
        <f t="shared" si="38"/>
        <v>是</v>
      </c>
      <c r="J204" s="568" t="str">
        <f t="shared" si="39"/>
        <v>项</v>
      </c>
    </row>
    <row r="205" ht="34.9" customHeight="1" spans="1:10">
      <c r="A205" s="553">
        <f t="shared" si="40"/>
        <v>5</v>
      </c>
      <c r="B205" s="376">
        <v>20134</v>
      </c>
      <c r="C205" s="377" t="s">
        <v>258</v>
      </c>
      <c r="D205" s="277">
        <f>SUM(D206:D212)</f>
        <v>296</v>
      </c>
      <c r="E205" s="277">
        <f t="shared" ref="D205:F205" si="44">SUM(E206:E212)</f>
        <v>1400</v>
      </c>
      <c r="F205" s="277">
        <f t="shared" si="44"/>
        <v>383</v>
      </c>
      <c r="G205" s="525">
        <f t="shared" si="42"/>
        <v>0.294</v>
      </c>
      <c r="H205" s="525">
        <f t="shared" si="43"/>
        <v>0.274</v>
      </c>
      <c r="I205" s="567" t="str">
        <f t="shared" si="38"/>
        <v>是</v>
      </c>
      <c r="J205" s="568" t="str">
        <f t="shared" si="39"/>
        <v>款</v>
      </c>
    </row>
    <row r="206" ht="34.9" customHeight="1" spans="1:10">
      <c r="A206" s="553">
        <f t="shared" si="40"/>
        <v>7</v>
      </c>
      <c r="B206" s="376">
        <v>2013401</v>
      </c>
      <c r="C206" s="377" t="s">
        <v>139</v>
      </c>
      <c r="D206" s="277">
        <v>176</v>
      </c>
      <c r="E206" s="277">
        <v>159</v>
      </c>
      <c r="F206" s="277">
        <v>168</v>
      </c>
      <c r="G206" s="525">
        <f t="shared" si="42"/>
        <v>-0.045</v>
      </c>
      <c r="H206" s="525">
        <f t="shared" si="43"/>
        <v>1.057</v>
      </c>
      <c r="I206" s="567" t="str">
        <f t="shared" si="38"/>
        <v>是</v>
      </c>
      <c r="J206" s="568" t="str">
        <f t="shared" si="39"/>
        <v>项</v>
      </c>
    </row>
    <row r="207" ht="34.9" customHeight="1" spans="1:10">
      <c r="A207" s="553">
        <f t="shared" si="40"/>
        <v>7</v>
      </c>
      <c r="B207" s="376">
        <v>2013402</v>
      </c>
      <c r="C207" s="377" t="s">
        <v>140</v>
      </c>
      <c r="D207" s="277">
        <v>0</v>
      </c>
      <c r="E207" s="277">
        <v>1</v>
      </c>
      <c r="F207" s="277"/>
      <c r="G207" s="525" t="str">
        <f t="shared" si="42"/>
        <v/>
      </c>
      <c r="H207" s="525">
        <f t="shared" si="43"/>
        <v>0</v>
      </c>
      <c r="I207" s="567" t="str">
        <f t="shared" si="38"/>
        <v>是</v>
      </c>
      <c r="J207" s="568" t="str">
        <f t="shared" si="39"/>
        <v>项</v>
      </c>
    </row>
    <row r="208" ht="34.9" customHeight="1" spans="1:10">
      <c r="A208" s="553">
        <f t="shared" si="40"/>
        <v>7</v>
      </c>
      <c r="B208" s="376">
        <v>2013403</v>
      </c>
      <c r="C208" s="377" t="s">
        <v>141</v>
      </c>
      <c r="D208" s="277">
        <v>0</v>
      </c>
      <c r="E208" s="277">
        <v>0</v>
      </c>
      <c r="F208" s="277"/>
      <c r="G208" s="525" t="str">
        <f t="shared" si="42"/>
        <v/>
      </c>
      <c r="H208" s="525" t="str">
        <f t="shared" si="43"/>
        <v/>
      </c>
      <c r="I208" s="567" t="str">
        <f t="shared" si="38"/>
        <v>否</v>
      </c>
      <c r="J208" s="568" t="str">
        <f t="shared" si="39"/>
        <v>项</v>
      </c>
    </row>
    <row r="209" ht="34.9" customHeight="1" spans="1:10">
      <c r="A209" s="553">
        <f t="shared" si="40"/>
        <v>7</v>
      </c>
      <c r="B209" s="376">
        <v>2013404</v>
      </c>
      <c r="C209" s="377" t="s">
        <v>259</v>
      </c>
      <c r="D209" s="277">
        <v>69</v>
      </c>
      <c r="E209" s="277">
        <v>1158</v>
      </c>
      <c r="F209" s="277">
        <v>183</v>
      </c>
      <c r="G209" s="525">
        <f t="shared" si="42"/>
        <v>1.652</v>
      </c>
      <c r="H209" s="525">
        <f t="shared" si="43"/>
        <v>0.158</v>
      </c>
      <c r="I209" s="567" t="str">
        <f t="shared" si="38"/>
        <v>是</v>
      </c>
      <c r="J209" s="568" t="str">
        <f t="shared" si="39"/>
        <v>项</v>
      </c>
    </row>
    <row r="210" ht="34.9" customHeight="1" spans="1:10">
      <c r="A210" s="553">
        <f t="shared" si="40"/>
        <v>7</v>
      </c>
      <c r="B210" s="376">
        <v>2013405</v>
      </c>
      <c r="C210" s="377" t="s">
        <v>260</v>
      </c>
      <c r="D210" s="277">
        <v>0</v>
      </c>
      <c r="E210" s="277">
        <v>0</v>
      </c>
      <c r="F210" s="277"/>
      <c r="G210" s="525" t="str">
        <f t="shared" si="42"/>
        <v/>
      </c>
      <c r="H210" s="525" t="str">
        <f t="shared" si="43"/>
        <v/>
      </c>
      <c r="I210" s="567" t="str">
        <f t="shared" si="38"/>
        <v>否</v>
      </c>
      <c r="J210" s="568" t="str">
        <f t="shared" si="39"/>
        <v>项</v>
      </c>
    </row>
    <row r="211" ht="34.9" customHeight="1" spans="1:10">
      <c r="A211" s="553">
        <f t="shared" si="40"/>
        <v>7</v>
      </c>
      <c r="B211" s="376">
        <v>2013450</v>
      </c>
      <c r="C211" s="377" t="s">
        <v>148</v>
      </c>
      <c r="D211" s="277">
        <v>0</v>
      </c>
      <c r="E211" s="277">
        <v>0</v>
      </c>
      <c r="F211" s="277"/>
      <c r="G211" s="525" t="str">
        <f t="shared" si="42"/>
        <v/>
      </c>
      <c r="H211" s="525" t="str">
        <f t="shared" si="43"/>
        <v/>
      </c>
      <c r="I211" s="567" t="str">
        <f t="shared" si="38"/>
        <v>否</v>
      </c>
      <c r="J211" s="568" t="str">
        <f t="shared" si="39"/>
        <v>项</v>
      </c>
    </row>
    <row r="212" ht="34.9" customHeight="1" spans="1:10">
      <c r="A212" s="553">
        <f t="shared" si="40"/>
        <v>7</v>
      </c>
      <c r="B212" s="376">
        <v>2013499</v>
      </c>
      <c r="C212" s="377" t="s">
        <v>261</v>
      </c>
      <c r="D212" s="277">
        <v>51</v>
      </c>
      <c r="E212" s="277">
        <v>82</v>
      </c>
      <c r="F212" s="277">
        <v>32</v>
      </c>
      <c r="G212" s="525">
        <f t="shared" si="42"/>
        <v>-0.373</v>
      </c>
      <c r="H212" s="525">
        <f t="shared" si="43"/>
        <v>0.39</v>
      </c>
      <c r="I212" s="567" t="str">
        <f t="shared" si="38"/>
        <v>是</v>
      </c>
      <c r="J212" s="568" t="str">
        <f t="shared" si="39"/>
        <v>项</v>
      </c>
    </row>
    <row r="213" ht="34.9" customHeight="1" spans="1:10">
      <c r="A213" s="553">
        <f t="shared" si="40"/>
        <v>5</v>
      </c>
      <c r="B213" s="376">
        <v>20135</v>
      </c>
      <c r="C213" s="377" t="s">
        <v>262</v>
      </c>
      <c r="D213" s="277">
        <f>SUM(D214:D218)</f>
        <v>0</v>
      </c>
      <c r="E213" s="277">
        <f t="shared" ref="D213:F213" si="45">SUM(E214:E218)</f>
        <v>0</v>
      </c>
      <c r="F213" s="277">
        <f t="shared" si="45"/>
        <v>0</v>
      </c>
      <c r="G213" s="525" t="str">
        <f t="shared" si="42"/>
        <v/>
      </c>
      <c r="H213" s="525" t="str">
        <f t="shared" si="43"/>
        <v/>
      </c>
      <c r="I213" s="567" t="str">
        <f t="shared" si="38"/>
        <v>否</v>
      </c>
      <c r="J213" s="568" t="str">
        <f t="shared" si="39"/>
        <v>款</v>
      </c>
    </row>
    <row r="214" ht="34.9" customHeight="1" spans="1:10">
      <c r="A214" s="553">
        <f t="shared" si="40"/>
        <v>7</v>
      </c>
      <c r="B214" s="376">
        <v>2013501</v>
      </c>
      <c r="C214" s="377" t="s">
        <v>139</v>
      </c>
      <c r="D214" s="277">
        <v>0</v>
      </c>
      <c r="E214" s="277">
        <v>0</v>
      </c>
      <c r="F214" s="277"/>
      <c r="G214" s="525" t="str">
        <f t="shared" si="42"/>
        <v/>
      </c>
      <c r="H214" s="525" t="str">
        <f t="shared" si="43"/>
        <v/>
      </c>
      <c r="I214" s="567" t="str">
        <f t="shared" si="38"/>
        <v>否</v>
      </c>
      <c r="J214" s="568" t="str">
        <f t="shared" si="39"/>
        <v>项</v>
      </c>
    </row>
    <row r="215" ht="34.9" customHeight="1" spans="1:10">
      <c r="A215" s="553">
        <f t="shared" si="40"/>
        <v>7</v>
      </c>
      <c r="B215" s="376">
        <v>2013502</v>
      </c>
      <c r="C215" s="377" t="s">
        <v>140</v>
      </c>
      <c r="D215" s="277">
        <v>0</v>
      </c>
      <c r="E215" s="277">
        <v>0</v>
      </c>
      <c r="F215" s="277"/>
      <c r="G215" s="525" t="str">
        <f t="shared" si="42"/>
        <v/>
      </c>
      <c r="H215" s="525" t="str">
        <f t="shared" si="43"/>
        <v/>
      </c>
      <c r="I215" s="567" t="str">
        <f t="shared" si="38"/>
        <v>否</v>
      </c>
      <c r="J215" s="568" t="str">
        <f t="shared" si="39"/>
        <v>项</v>
      </c>
    </row>
    <row r="216" ht="34.9" customHeight="1" spans="1:10">
      <c r="A216" s="553">
        <f t="shared" si="40"/>
        <v>7</v>
      </c>
      <c r="B216" s="376">
        <v>2013503</v>
      </c>
      <c r="C216" s="377" t="s">
        <v>141</v>
      </c>
      <c r="D216" s="277">
        <v>0</v>
      </c>
      <c r="E216" s="277">
        <v>0</v>
      </c>
      <c r="F216" s="277"/>
      <c r="G216" s="525" t="str">
        <f t="shared" si="42"/>
        <v/>
      </c>
      <c r="H216" s="525" t="str">
        <f t="shared" si="43"/>
        <v/>
      </c>
      <c r="I216" s="567" t="str">
        <f t="shared" si="38"/>
        <v>否</v>
      </c>
      <c r="J216" s="568" t="str">
        <f t="shared" si="39"/>
        <v>项</v>
      </c>
    </row>
    <row r="217" ht="34.9" customHeight="1" spans="1:10">
      <c r="A217" s="553">
        <f t="shared" si="40"/>
        <v>7</v>
      </c>
      <c r="B217" s="376">
        <v>2013550</v>
      </c>
      <c r="C217" s="377" t="s">
        <v>148</v>
      </c>
      <c r="D217" s="277">
        <v>0</v>
      </c>
      <c r="E217" s="277">
        <v>0</v>
      </c>
      <c r="F217" s="277"/>
      <c r="G217" s="525" t="str">
        <f t="shared" si="42"/>
        <v/>
      </c>
      <c r="H217" s="525" t="str">
        <f t="shared" si="43"/>
        <v/>
      </c>
      <c r="I217" s="567" t="str">
        <f t="shared" si="38"/>
        <v>否</v>
      </c>
      <c r="J217" s="568" t="str">
        <f t="shared" si="39"/>
        <v>项</v>
      </c>
    </row>
    <row r="218" ht="34.9" customHeight="1" spans="1:10">
      <c r="A218" s="553">
        <f t="shared" si="40"/>
        <v>7</v>
      </c>
      <c r="B218" s="376">
        <v>2013599</v>
      </c>
      <c r="C218" s="377" t="s">
        <v>263</v>
      </c>
      <c r="D218" s="277">
        <v>0</v>
      </c>
      <c r="E218" s="277">
        <v>0</v>
      </c>
      <c r="F218" s="277"/>
      <c r="G218" s="525" t="str">
        <f t="shared" si="42"/>
        <v/>
      </c>
      <c r="H218" s="525" t="str">
        <f t="shared" si="43"/>
        <v/>
      </c>
      <c r="I218" s="567" t="str">
        <f t="shared" si="38"/>
        <v>否</v>
      </c>
      <c r="J218" s="568" t="str">
        <f t="shared" si="39"/>
        <v>项</v>
      </c>
    </row>
    <row r="219" ht="34.9" customHeight="1" spans="1:10">
      <c r="A219" s="553">
        <f t="shared" si="40"/>
        <v>5</v>
      </c>
      <c r="B219" s="376">
        <v>20136</v>
      </c>
      <c r="C219" s="377" t="s">
        <v>264</v>
      </c>
      <c r="D219" s="277">
        <f>SUM(D220:D224)</f>
        <v>383</v>
      </c>
      <c r="E219" s="277">
        <f t="shared" ref="D219:F219" si="46">SUM(E220:E224)</f>
        <v>187</v>
      </c>
      <c r="F219" s="277">
        <f t="shared" si="46"/>
        <v>107</v>
      </c>
      <c r="G219" s="525">
        <f t="shared" si="42"/>
        <v>-0.721</v>
      </c>
      <c r="H219" s="525">
        <f t="shared" si="43"/>
        <v>0.572</v>
      </c>
      <c r="I219" s="567" t="str">
        <f t="shared" si="38"/>
        <v>是</v>
      </c>
      <c r="J219" s="568" t="str">
        <f t="shared" si="39"/>
        <v>款</v>
      </c>
    </row>
    <row r="220" ht="34.9" customHeight="1" spans="1:10">
      <c r="A220" s="553">
        <f t="shared" si="40"/>
        <v>7</v>
      </c>
      <c r="B220" s="376">
        <v>2013601</v>
      </c>
      <c r="C220" s="377" t="s">
        <v>139</v>
      </c>
      <c r="D220" s="277">
        <v>0</v>
      </c>
      <c r="E220" s="277">
        <v>0</v>
      </c>
      <c r="F220" s="277"/>
      <c r="G220" s="525" t="str">
        <f t="shared" si="42"/>
        <v/>
      </c>
      <c r="H220" s="525" t="str">
        <f t="shared" si="43"/>
        <v/>
      </c>
      <c r="I220" s="567" t="str">
        <f t="shared" si="38"/>
        <v>否</v>
      </c>
      <c r="J220" s="568" t="str">
        <f t="shared" si="39"/>
        <v>项</v>
      </c>
    </row>
    <row r="221" ht="34.9" customHeight="1" spans="1:10">
      <c r="A221" s="553">
        <f t="shared" si="40"/>
        <v>7</v>
      </c>
      <c r="B221" s="376">
        <v>2013602</v>
      </c>
      <c r="C221" s="377" t="s">
        <v>140</v>
      </c>
      <c r="D221" s="277">
        <v>17</v>
      </c>
      <c r="E221" s="277">
        <v>21</v>
      </c>
      <c r="F221" s="277">
        <v>1</v>
      </c>
      <c r="G221" s="525">
        <f t="shared" si="42"/>
        <v>-0.941</v>
      </c>
      <c r="H221" s="525">
        <f t="shared" si="43"/>
        <v>0.048</v>
      </c>
      <c r="I221" s="567" t="str">
        <f t="shared" si="38"/>
        <v>是</v>
      </c>
      <c r="J221" s="568" t="str">
        <f t="shared" si="39"/>
        <v>项</v>
      </c>
    </row>
    <row r="222" ht="34.9" customHeight="1" spans="1:10">
      <c r="A222" s="553">
        <f t="shared" si="40"/>
        <v>7</v>
      </c>
      <c r="B222" s="376">
        <v>2013603</v>
      </c>
      <c r="C222" s="377" t="s">
        <v>141</v>
      </c>
      <c r="D222" s="277">
        <v>130</v>
      </c>
      <c r="E222" s="277">
        <v>0</v>
      </c>
      <c r="F222" s="277"/>
      <c r="G222" s="525">
        <f t="shared" si="42"/>
        <v>-1</v>
      </c>
      <c r="H222" s="525" t="str">
        <f t="shared" si="43"/>
        <v/>
      </c>
      <c r="I222" s="567" t="str">
        <f t="shared" si="38"/>
        <v>是</v>
      </c>
      <c r="J222" s="568" t="str">
        <f t="shared" si="39"/>
        <v>项</v>
      </c>
    </row>
    <row r="223" ht="34.9" customHeight="1" spans="1:10">
      <c r="A223" s="553">
        <f t="shared" si="40"/>
        <v>7</v>
      </c>
      <c r="B223" s="376">
        <v>2013650</v>
      </c>
      <c r="C223" s="377" t="s">
        <v>148</v>
      </c>
      <c r="D223" s="277">
        <v>67</v>
      </c>
      <c r="E223" s="277">
        <v>88</v>
      </c>
      <c r="F223" s="277">
        <v>94</v>
      </c>
      <c r="G223" s="525">
        <f t="shared" si="42"/>
        <v>0.403</v>
      </c>
      <c r="H223" s="525">
        <f t="shared" si="43"/>
        <v>1.068</v>
      </c>
      <c r="I223" s="567" t="str">
        <f t="shared" si="38"/>
        <v>是</v>
      </c>
      <c r="J223" s="568" t="str">
        <f t="shared" si="39"/>
        <v>项</v>
      </c>
    </row>
    <row r="224" ht="34.9" customHeight="1" spans="1:10">
      <c r="A224" s="553">
        <f t="shared" si="40"/>
        <v>7</v>
      </c>
      <c r="B224" s="376">
        <v>2013699</v>
      </c>
      <c r="C224" s="377" t="s">
        <v>265</v>
      </c>
      <c r="D224" s="277">
        <v>169</v>
      </c>
      <c r="E224" s="277">
        <v>78</v>
      </c>
      <c r="F224" s="277">
        <v>12</v>
      </c>
      <c r="G224" s="525">
        <f t="shared" si="42"/>
        <v>-0.929</v>
      </c>
      <c r="H224" s="525">
        <f t="shared" si="43"/>
        <v>0.154</v>
      </c>
      <c r="I224" s="567" t="str">
        <f t="shared" si="38"/>
        <v>是</v>
      </c>
      <c r="J224" s="568" t="str">
        <f t="shared" si="39"/>
        <v>项</v>
      </c>
    </row>
    <row r="225" ht="34.9" customHeight="1" spans="1:10">
      <c r="A225" s="553">
        <f t="shared" si="40"/>
        <v>5</v>
      </c>
      <c r="B225" s="376">
        <v>20137</v>
      </c>
      <c r="C225" s="377" t="s">
        <v>266</v>
      </c>
      <c r="D225" s="277">
        <f>SUM(D226:D231)</f>
        <v>0</v>
      </c>
      <c r="E225" s="277">
        <f t="shared" ref="D225:F225" si="47">SUM(E226:E231)</f>
        <v>0</v>
      </c>
      <c r="F225" s="277">
        <f t="shared" si="47"/>
        <v>0</v>
      </c>
      <c r="G225" s="525" t="str">
        <f t="shared" si="42"/>
        <v/>
      </c>
      <c r="H225" s="525" t="str">
        <f t="shared" si="43"/>
        <v/>
      </c>
      <c r="I225" s="567" t="str">
        <f t="shared" si="38"/>
        <v>否</v>
      </c>
      <c r="J225" s="568" t="str">
        <f t="shared" si="39"/>
        <v>款</v>
      </c>
    </row>
    <row r="226" ht="34.9" customHeight="1" spans="1:10">
      <c r="A226" s="553">
        <f t="shared" si="40"/>
        <v>7</v>
      </c>
      <c r="B226" s="376">
        <v>2013701</v>
      </c>
      <c r="C226" s="377" t="s">
        <v>139</v>
      </c>
      <c r="D226" s="277">
        <v>0</v>
      </c>
      <c r="E226" s="277">
        <v>0</v>
      </c>
      <c r="F226" s="277"/>
      <c r="G226" s="525" t="str">
        <f t="shared" si="42"/>
        <v/>
      </c>
      <c r="H226" s="525" t="str">
        <f t="shared" si="43"/>
        <v/>
      </c>
      <c r="I226" s="567" t="str">
        <f t="shared" si="38"/>
        <v>否</v>
      </c>
      <c r="J226" s="568" t="str">
        <f t="shared" si="39"/>
        <v>项</v>
      </c>
    </row>
    <row r="227" ht="34.9" customHeight="1" spans="1:10">
      <c r="A227" s="553">
        <f t="shared" si="40"/>
        <v>7</v>
      </c>
      <c r="B227" s="376">
        <v>2013702</v>
      </c>
      <c r="C227" s="377" t="s">
        <v>140</v>
      </c>
      <c r="D227" s="277">
        <v>0</v>
      </c>
      <c r="E227" s="277">
        <v>0</v>
      </c>
      <c r="F227" s="277"/>
      <c r="G227" s="525" t="str">
        <f t="shared" si="42"/>
        <v/>
      </c>
      <c r="H227" s="525" t="str">
        <f t="shared" si="43"/>
        <v/>
      </c>
      <c r="I227" s="567" t="str">
        <f t="shared" si="38"/>
        <v>否</v>
      </c>
      <c r="J227" s="568" t="str">
        <f t="shared" si="39"/>
        <v>项</v>
      </c>
    </row>
    <row r="228" ht="34.9" customHeight="1" spans="1:10">
      <c r="A228" s="553">
        <f t="shared" si="40"/>
        <v>7</v>
      </c>
      <c r="B228" s="376">
        <v>2013703</v>
      </c>
      <c r="C228" s="377" t="s">
        <v>141</v>
      </c>
      <c r="D228" s="277">
        <v>0</v>
      </c>
      <c r="E228" s="277">
        <v>0</v>
      </c>
      <c r="F228" s="277"/>
      <c r="G228" s="525" t="str">
        <f t="shared" si="42"/>
        <v/>
      </c>
      <c r="H228" s="525" t="str">
        <f t="shared" si="43"/>
        <v/>
      </c>
      <c r="I228" s="567" t="str">
        <f t="shared" si="38"/>
        <v>否</v>
      </c>
      <c r="J228" s="568" t="str">
        <f t="shared" si="39"/>
        <v>项</v>
      </c>
    </row>
    <row r="229" ht="34.9" customHeight="1" spans="1:10">
      <c r="A229" s="553">
        <f t="shared" si="40"/>
        <v>7</v>
      </c>
      <c r="B229" s="376">
        <v>2013704</v>
      </c>
      <c r="C229" s="377" t="s">
        <v>267</v>
      </c>
      <c r="D229" s="277">
        <v>0</v>
      </c>
      <c r="E229" s="277">
        <v>0</v>
      </c>
      <c r="F229" s="277"/>
      <c r="G229" s="525" t="str">
        <f t="shared" si="42"/>
        <v/>
      </c>
      <c r="H229" s="525" t="str">
        <f t="shared" si="43"/>
        <v/>
      </c>
      <c r="I229" s="567" t="str">
        <f t="shared" si="38"/>
        <v>否</v>
      </c>
      <c r="J229" s="568" t="str">
        <f t="shared" si="39"/>
        <v>项</v>
      </c>
    </row>
    <row r="230" ht="34.9" customHeight="1" spans="1:10">
      <c r="A230" s="553">
        <f t="shared" si="40"/>
        <v>7</v>
      </c>
      <c r="B230" s="376">
        <v>2013750</v>
      </c>
      <c r="C230" s="377" t="s">
        <v>148</v>
      </c>
      <c r="D230" s="277">
        <v>0</v>
      </c>
      <c r="E230" s="277">
        <v>0</v>
      </c>
      <c r="F230" s="277"/>
      <c r="G230" s="525" t="str">
        <f t="shared" si="42"/>
        <v/>
      </c>
      <c r="H230" s="525" t="str">
        <f t="shared" si="43"/>
        <v/>
      </c>
      <c r="I230" s="567" t="str">
        <f t="shared" si="38"/>
        <v>否</v>
      </c>
      <c r="J230" s="568" t="str">
        <f t="shared" si="39"/>
        <v>项</v>
      </c>
    </row>
    <row r="231" ht="34.9" customHeight="1" spans="1:10">
      <c r="A231" s="553">
        <f t="shared" si="40"/>
        <v>7</v>
      </c>
      <c r="B231" s="376">
        <v>2013799</v>
      </c>
      <c r="C231" s="377" t="s">
        <v>268</v>
      </c>
      <c r="D231" s="277">
        <v>0</v>
      </c>
      <c r="E231" s="277">
        <v>0</v>
      </c>
      <c r="F231" s="277"/>
      <c r="G231" s="525" t="str">
        <f t="shared" si="42"/>
        <v/>
      </c>
      <c r="H231" s="525" t="str">
        <f t="shared" si="43"/>
        <v/>
      </c>
      <c r="I231" s="567" t="str">
        <f t="shared" si="38"/>
        <v>否</v>
      </c>
      <c r="J231" s="568" t="str">
        <f t="shared" si="39"/>
        <v>项</v>
      </c>
    </row>
    <row r="232" ht="34.9" customHeight="1" spans="1:10">
      <c r="A232" s="553">
        <f t="shared" si="40"/>
        <v>5</v>
      </c>
      <c r="B232" s="376">
        <v>20138</v>
      </c>
      <c r="C232" s="377" t="s">
        <v>269</v>
      </c>
      <c r="D232" s="277">
        <f>SUM(D233:D246)</f>
        <v>1264</v>
      </c>
      <c r="E232" s="277">
        <f t="shared" ref="D232:F232" si="48">SUM(E233:E246)</f>
        <v>1258</v>
      </c>
      <c r="F232" s="277">
        <f t="shared" si="48"/>
        <v>1088</v>
      </c>
      <c r="G232" s="525">
        <f t="shared" si="42"/>
        <v>-0.139</v>
      </c>
      <c r="H232" s="525">
        <f t="shared" si="43"/>
        <v>0.865</v>
      </c>
      <c r="I232" s="567" t="str">
        <f t="shared" si="38"/>
        <v>是</v>
      </c>
      <c r="J232" s="568" t="str">
        <f t="shared" si="39"/>
        <v>款</v>
      </c>
    </row>
    <row r="233" ht="34.9" customHeight="1" spans="1:10">
      <c r="A233" s="553">
        <f t="shared" si="40"/>
        <v>7</v>
      </c>
      <c r="B233" s="376">
        <v>2013801</v>
      </c>
      <c r="C233" s="377" t="s">
        <v>139</v>
      </c>
      <c r="D233" s="277">
        <v>1047</v>
      </c>
      <c r="E233" s="277">
        <v>957</v>
      </c>
      <c r="F233" s="277">
        <v>930</v>
      </c>
      <c r="G233" s="525">
        <f t="shared" si="42"/>
        <v>-0.112</v>
      </c>
      <c r="H233" s="525">
        <f t="shared" si="43"/>
        <v>0.972</v>
      </c>
      <c r="I233" s="567" t="str">
        <f t="shared" si="38"/>
        <v>是</v>
      </c>
      <c r="J233" s="568" t="str">
        <f t="shared" si="39"/>
        <v>项</v>
      </c>
    </row>
    <row r="234" s="426" customFormat="1" ht="34.9" customHeight="1" spans="1:12">
      <c r="A234" s="553">
        <f t="shared" si="40"/>
        <v>7</v>
      </c>
      <c r="B234" s="376">
        <v>2013802</v>
      </c>
      <c r="C234" s="378" t="s">
        <v>140</v>
      </c>
      <c r="D234" s="277">
        <v>0</v>
      </c>
      <c r="E234" s="277">
        <v>0</v>
      </c>
      <c r="F234" s="277"/>
      <c r="G234" s="525" t="str">
        <f t="shared" si="42"/>
        <v/>
      </c>
      <c r="H234" s="525" t="str">
        <f t="shared" si="43"/>
        <v/>
      </c>
      <c r="I234" s="567" t="str">
        <f t="shared" si="38"/>
        <v>否</v>
      </c>
      <c r="J234" s="568" t="str">
        <f t="shared" si="39"/>
        <v>项</v>
      </c>
      <c r="K234" s="555"/>
      <c r="L234" s="556"/>
    </row>
    <row r="235" ht="34.9" customHeight="1" spans="1:10">
      <c r="A235" s="553">
        <f t="shared" si="40"/>
        <v>7</v>
      </c>
      <c r="B235" s="376">
        <v>2013803</v>
      </c>
      <c r="C235" s="377" t="s">
        <v>141</v>
      </c>
      <c r="D235" s="277">
        <v>0</v>
      </c>
      <c r="E235" s="277">
        <v>0</v>
      </c>
      <c r="F235" s="277"/>
      <c r="G235" s="525" t="str">
        <f t="shared" si="42"/>
        <v/>
      </c>
      <c r="H235" s="525" t="str">
        <f t="shared" si="43"/>
        <v/>
      </c>
      <c r="I235" s="567" t="str">
        <f t="shared" si="38"/>
        <v>否</v>
      </c>
      <c r="J235" s="568" t="str">
        <f t="shared" si="39"/>
        <v>项</v>
      </c>
    </row>
    <row r="236" ht="34.9" customHeight="1" spans="1:10">
      <c r="A236" s="553">
        <f t="shared" si="40"/>
        <v>7</v>
      </c>
      <c r="B236" s="376">
        <v>2013804</v>
      </c>
      <c r="C236" s="377" t="s">
        <v>270</v>
      </c>
      <c r="D236" s="277">
        <v>15</v>
      </c>
      <c r="E236" s="277">
        <v>29</v>
      </c>
      <c r="F236" s="277">
        <v>11</v>
      </c>
      <c r="G236" s="525">
        <f t="shared" si="42"/>
        <v>-0.267</v>
      </c>
      <c r="H236" s="525">
        <f t="shared" si="43"/>
        <v>0.379</v>
      </c>
      <c r="I236" s="567" t="str">
        <f t="shared" si="38"/>
        <v>是</v>
      </c>
      <c r="J236" s="568" t="str">
        <f t="shared" si="39"/>
        <v>项</v>
      </c>
    </row>
    <row r="237" ht="34.9" customHeight="1" spans="1:10">
      <c r="A237" s="553">
        <f t="shared" si="40"/>
        <v>7</v>
      </c>
      <c r="B237" s="376">
        <v>2013805</v>
      </c>
      <c r="C237" s="377" t="s">
        <v>271</v>
      </c>
      <c r="D237" s="277">
        <v>4</v>
      </c>
      <c r="E237" s="277">
        <v>4</v>
      </c>
      <c r="F237" s="277"/>
      <c r="G237" s="525">
        <f t="shared" si="42"/>
        <v>-1</v>
      </c>
      <c r="H237" s="525">
        <f t="shared" si="43"/>
        <v>0</v>
      </c>
      <c r="I237" s="567" t="str">
        <f t="shared" si="38"/>
        <v>是</v>
      </c>
      <c r="J237" s="568" t="str">
        <f t="shared" si="39"/>
        <v>项</v>
      </c>
    </row>
    <row r="238" s="426" customFormat="1" ht="34.9" customHeight="1" spans="1:12">
      <c r="A238" s="553">
        <f t="shared" si="40"/>
        <v>7</v>
      </c>
      <c r="B238" s="376">
        <v>2013808</v>
      </c>
      <c r="C238" s="378" t="s">
        <v>180</v>
      </c>
      <c r="D238" s="277">
        <v>0</v>
      </c>
      <c r="E238" s="277">
        <v>0</v>
      </c>
      <c r="F238" s="277"/>
      <c r="G238" s="525" t="str">
        <f t="shared" si="42"/>
        <v/>
      </c>
      <c r="H238" s="525" t="str">
        <f t="shared" si="43"/>
        <v/>
      </c>
      <c r="I238" s="567" t="str">
        <f t="shared" si="38"/>
        <v>否</v>
      </c>
      <c r="J238" s="568" t="str">
        <f t="shared" si="39"/>
        <v>项</v>
      </c>
      <c r="K238" s="555"/>
      <c r="L238" s="556"/>
    </row>
    <row r="239" ht="34.9" customHeight="1" spans="1:10">
      <c r="A239" s="553">
        <f t="shared" si="40"/>
        <v>7</v>
      </c>
      <c r="B239" s="376">
        <v>2013810</v>
      </c>
      <c r="C239" s="377" t="s">
        <v>272</v>
      </c>
      <c r="D239" s="277">
        <v>5</v>
      </c>
      <c r="E239" s="277">
        <v>1</v>
      </c>
      <c r="F239" s="277"/>
      <c r="G239" s="525">
        <f t="shared" si="42"/>
        <v>-1</v>
      </c>
      <c r="H239" s="525">
        <f t="shared" si="43"/>
        <v>0</v>
      </c>
      <c r="I239" s="567" t="str">
        <f t="shared" si="38"/>
        <v>是</v>
      </c>
      <c r="J239" s="568" t="str">
        <f t="shared" si="39"/>
        <v>项</v>
      </c>
    </row>
    <row r="240" ht="34.9" customHeight="1" spans="1:10">
      <c r="A240" s="553">
        <f t="shared" si="40"/>
        <v>7</v>
      </c>
      <c r="B240" s="376">
        <v>2013812</v>
      </c>
      <c r="C240" s="377" t="s">
        <v>273</v>
      </c>
      <c r="D240" s="277">
        <v>0</v>
      </c>
      <c r="E240" s="277">
        <v>10</v>
      </c>
      <c r="F240" s="277">
        <v>1</v>
      </c>
      <c r="G240" s="525" t="str">
        <f t="shared" si="42"/>
        <v/>
      </c>
      <c r="H240" s="525">
        <f t="shared" si="43"/>
        <v>0.1</v>
      </c>
      <c r="I240" s="567" t="str">
        <f t="shared" si="38"/>
        <v>是</v>
      </c>
      <c r="J240" s="568" t="str">
        <f t="shared" si="39"/>
        <v>项</v>
      </c>
    </row>
    <row r="241" ht="34.9" customHeight="1" spans="1:10">
      <c r="A241" s="553">
        <f t="shared" si="40"/>
        <v>7</v>
      </c>
      <c r="B241" s="376">
        <v>2013813</v>
      </c>
      <c r="C241" s="377" t="s">
        <v>274</v>
      </c>
      <c r="D241" s="277">
        <v>0</v>
      </c>
      <c r="E241" s="277">
        <v>0</v>
      </c>
      <c r="F241" s="277"/>
      <c r="G241" s="525" t="str">
        <f t="shared" si="42"/>
        <v/>
      </c>
      <c r="H241" s="525" t="str">
        <f t="shared" si="43"/>
        <v/>
      </c>
      <c r="I241" s="567" t="str">
        <f t="shared" si="38"/>
        <v>否</v>
      </c>
      <c r="J241" s="568" t="str">
        <f t="shared" si="39"/>
        <v>项</v>
      </c>
    </row>
    <row r="242" ht="34.9" customHeight="1" spans="1:10">
      <c r="A242" s="553">
        <f t="shared" si="40"/>
        <v>7</v>
      </c>
      <c r="B242" s="376">
        <v>2013814</v>
      </c>
      <c r="C242" s="377" t="s">
        <v>275</v>
      </c>
      <c r="D242" s="277">
        <v>0</v>
      </c>
      <c r="E242" s="277">
        <v>0</v>
      </c>
      <c r="F242" s="277"/>
      <c r="G242" s="525" t="str">
        <f t="shared" si="42"/>
        <v/>
      </c>
      <c r="H242" s="525" t="str">
        <f t="shared" si="43"/>
        <v/>
      </c>
      <c r="I242" s="567" t="str">
        <f t="shared" si="38"/>
        <v>否</v>
      </c>
      <c r="J242" s="568" t="str">
        <f t="shared" si="39"/>
        <v>项</v>
      </c>
    </row>
    <row r="243" ht="34.9" customHeight="1" spans="1:10">
      <c r="A243" s="553">
        <f t="shared" si="40"/>
        <v>7</v>
      </c>
      <c r="B243" s="376">
        <v>2013815</v>
      </c>
      <c r="C243" s="377" t="s">
        <v>276</v>
      </c>
      <c r="D243" s="277">
        <v>0</v>
      </c>
      <c r="E243" s="277">
        <v>16</v>
      </c>
      <c r="F243" s="277">
        <v>7</v>
      </c>
      <c r="G243" s="525" t="str">
        <f t="shared" si="42"/>
        <v/>
      </c>
      <c r="H243" s="525">
        <f t="shared" si="43"/>
        <v>0.438</v>
      </c>
      <c r="I243" s="567" t="str">
        <f t="shared" si="38"/>
        <v>是</v>
      </c>
      <c r="J243" s="568" t="str">
        <f t="shared" si="39"/>
        <v>项</v>
      </c>
    </row>
    <row r="244" ht="34.9" customHeight="1" spans="1:10">
      <c r="A244" s="553">
        <f t="shared" si="40"/>
        <v>7</v>
      </c>
      <c r="B244" s="376">
        <v>2013816</v>
      </c>
      <c r="C244" s="377" t="s">
        <v>277</v>
      </c>
      <c r="D244" s="277">
        <v>45</v>
      </c>
      <c r="E244" s="277">
        <v>83</v>
      </c>
      <c r="F244" s="277"/>
      <c r="G244" s="525">
        <f t="shared" si="42"/>
        <v>-1</v>
      </c>
      <c r="H244" s="525">
        <f t="shared" si="43"/>
        <v>0</v>
      </c>
      <c r="I244" s="567" t="str">
        <f t="shared" si="38"/>
        <v>是</v>
      </c>
      <c r="J244" s="568" t="str">
        <f t="shared" si="39"/>
        <v>项</v>
      </c>
    </row>
    <row r="245" ht="34.9" customHeight="1" spans="1:10">
      <c r="A245" s="553">
        <f t="shared" si="40"/>
        <v>7</v>
      </c>
      <c r="B245" s="376">
        <v>2013850</v>
      </c>
      <c r="C245" s="377" t="s">
        <v>148</v>
      </c>
      <c r="D245" s="277">
        <v>144</v>
      </c>
      <c r="E245" s="277">
        <v>154</v>
      </c>
      <c r="F245" s="277">
        <v>139</v>
      </c>
      <c r="G245" s="525">
        <f t="shared" si="42"/>
        <v>-0.035</v>
      </c>
      <c r="H245" s="525">
        <f t="shared" si="43"/>
        <v>0.903</v>
      </c>
      <c r="I245" s="567" t="str">
        <f t="shared" si="38"/>
        <v>是</v>
      </c>
      <c r="J245" s="568" t="str">
        <f t="shared" si="39"/>
        <v>项</v>
      </c>
    </row>
    <row r="246" ht="34.9" customHeight="1" spans="1:10">
      <c r="A246" s="553">
        <f t="shared" si="40"/>
        <v>7</v>
      </c>
      <c r="B246" s="376">
        <v>2013899</v>
      </c>
      <c r="C246" s="377" t="s">
        <v>278</v>
      </c>
      <c r="D246" s="277">
        <v>4</v>
      </c>
      <c r="E246" s="277">
        <v>4</v>
      </c>
      <c r="F246" s="277"/>
      <c r="G246" s="525">
        <f t="shared" si="42"/>
        <v>-1</v>
      </c>
      <c r="H246" s="525">
        <f t="shared" si="43"/>
        <v>0</v>
      </c>
      <c r="I246" s="567" t="str">
        <f t="shared" si="38"/>
        <v>是</v>
      </c>
      <c r="J246" s="568" t="str">
        <f t="shared" si="39"/>
        <v>项</v>
      </c>
    </row>
    <row r="247" ht="34.9" customHeight="1" spans="1:10">
      <c r="A247" s="553">
        <f t="shared" si="40"/>
        <v>5</v>
      </c>
      <c r="B247" s="376">
        <v>20199</v>
      </c>
      <c r="C247" s="377" t="s">
        <v>279</v>
      </c>
      <c r="D247" s="277">
        <f>SUM(D248:D249)</f>
        <v>3878</v>
      </c>
      <c r="E247" s="277">
        <f t="shared" ref="D247:F247" si="49">SUM(E248:E249)</f>
        <v>4303</v>
      </c>
      <c r="F247" s="277">
        <f t="shared" si="49"/>
        <v>157</v>
      </c>
      <c r="G247" s="525">
        <f t="shared" si="42"/>
        <v>-0.96</v>
      </c>
      <c r="H247" s="525">
        <f t="shared" si="43"/>
        <v>0.036</v>
      </c>
      <c r="I247" s="567" t="str">
        <f t="shared" si="38"/>
        <v>是</v>
      </c>
      <c r="J247" s="568" t="str">
        <f t="shared" si="39"/>
        <v>款</v>
      </c>
    </row>
    <row r="248" ht="34.9" customHeight="1" spans="1:10">
      <c r="A248" s="553">
        <f t="shared" si="40"/>
        <v>7</v>
      </c>
      <c r="B248" s="376">
        <v>2019901</v>
      </c>
      <c r="C248" s="377" t="s">
        <v>280</v>
      </c>
      <c r="D248" s="277">
        <v>0</v>
      </c>
      <c r="E248" s="277">
        <v>8</v>
      </c>
      <c r="F248" s="277"/>
      <c r="G248" s="525" t="str">
        <f t="shared" si="42"/>
        <v/>
      </c>
      <c r="H248" s="525">
        <f t="shared" si="43"/>
        <v>0</v>
      </c>
      <c r="I248" s="567" t="str">
        <f t="shared" si="38"/>
        <v>是</v>
      </c>
      <c r="J248" s="568" t="str">
        <f t="shared" si="39"/>
        <v>项</v>
      </c>
    </row>
    <row r="249" ht="34.9" customHeight="1" spans="1:10">
      <c r="A249" s="553">
        <f t="shared" si="40"/>
        <v>7</v>
      </c>
      <c r="B249" s="376">
        <v>2019999</v>
      </c>
      <c r="C249" s="377" t="s">
        <v>281</v>
      </c>
      <c r="D249" s="277">
        <v>3878</v>
      </c>
      <c r="E249" s="277">
        <v>4295</v>
      </c>
      <c r="F249" s="277">
        <v>157</v>
      </c>
      <c r="G249" s="525">
        <f t="shared" si="42"/>
        <v>-0.96</v>
      </c>
      <c r="H249" s="525">
        <f t="shared" si="43"/>
        <v>0.037</v>
      </c>
      <c r="I249" s="567" t="str">
        <f t="shared" si="38"/>
        <v>是</v>
      </c>
      <c r="J249" s="568" t="str">
        <f t="shared" si="39"/>
        <v>项</v>
      </c>
    </row>
    <row r="250" ht="34.9" customHeight="1" spans="1:10">
      <c r="A250" s="553">
        <f t="shared" si="40"/>
        <v>3</v>
      </c>
      <c r="B250" s="561">
        <v>202</v>
      </c>
      <c r="C250" s="562" t="s">
        <v>81</v>
      </c>
      <c r="D250" s="282">
        <f>+D251+D252</f>
        <v>0</v>
      </c>
      <c r="E250" s="282">
        <f t="shared" ref="D250:F250" si="50">+E251+E252</f>
        <v>0</v>
      </c>
      <c r="F250" s="282"/>
      <c r="G250" s="521" t="str">
        <f t="shared" si="42"/>
        <v/>
      </c>
      <c r="H250" s="521" t="str">
        <f t="shared" si="43"/>
        <v/>
      </c>
      <c r="I250" s="567" t="str">
        <f t="shared" si="38"/>
        <v>是</v>
      </c>
      <c r="J250" s="568" t="str">
        <f t="shared" si="39"/>
        <v>类</v>
      </c>
    </row>
    <row r="251" ht="34.9" customHeight="1" spans="1:10">
      <c r="A251" s="553">
        <f t="shared" si="40"/>
        <v>5</v>
      </c>
      <c r="B251" s="376">
        <v>20205</v>
      </c>
      <c r="C251" s="377" t="s">
        <v>282</v>
      </c>
      <c r="D251" s="277"/>
      <c r="E251" s="277"/>
      <c r="F251" s="277"/>
      <c r="G251" s="525" t="str">
        <f t="shared" si="42"/>
        <v/>
      </c>
      <c r="H251" s="525" t="str">
        <f t="shared" si="43"/>
        <v/>
      </c>
      <c r="I251" s="567" t="str">
        <f t="shared" si="38"/>
        <v>否</v>
      </c>
      <c r="J251" s="568" t="str">
        <f t="shared" si="39"/>
        <v>款</v>
      </c>
    </row>
    <row r="252" ht="34.9" customHeight="1" spans="1:10">
      <c r="A252" s="553">
        <f t="shared" si="40"/>
        <v>5</v>
      </c>
      <c r="B252" s="376">
        <v>20299</v>
      </c>
      <c r="C252" s="377" t="s">
        <v>283</v>
      </c>
      <c r="D252" s="277"/>
      <c r="E252" s="277"/>
      <c r="F252" s="277"/>
      <c r="G252" s="525" t="str">
        <f t="shared" si="42"/>
        <v/>
      </c>
      <c r="H252" s="525" t="str">
        <f t="shared" si="43"/>
        <v/>
      </c>
      <c r="I252" s="567" t="str">
        <f t="shared" si="38"/>
        <v>否</v>
      </c>
      <c r="J252" s="568" t="str">
        <f t="shared" si="39"/>
        <v>款</v>
      </c>
    </row>
    <row r="253" ht="34.9" customHeight="1" spans="1:10">
      <c r="A253" s="553">
        <f t="shared" si="40"/>
        <v>3</v>
      </c>
      <c r="B253" s="561">
        <v>203</v>
      </c>
      <c r="C253" s="562" t="s">
        <v>83</v>
      </c>
      <c r="D253" s="282">
        <f>+D254+D256+D258+D260+D270</f>
        <v>172</v>
      </c>
      <c r="E253" s="282">
        <f t="shared" ref="D253:F253" si="51">+E254+E256+E258+E260+E270</f>
        <v>137</v>
      </c>
      <c r="F253" s="282">
        <f t="shared" si="51"/>
        <v>177</v>
      </c>
      <c r="G253" s="521">
        <f t="shared" si="42"/>
        <v>0.029</v>
      </c>
      <c r="H253" s="521">
        <f t="shared" si="43"/>
        <v>1.292</v>
      </c>
      <c r="I253" s="567" t="str">
        <f t="shared" si="38"/>
        <v>是</v>
      </c>
      <c r="J253" s="568" t="str">
        <f t="shared" si="39"/>
        <v>类</v>
      </c>
    </row>
    <row r="254" ht="34.9" customHeight="1" spans="1:10">
      <c r="A254" s="553">
        <f t="shared" si="40"/>
        <v>5</v>
      </c>
      <c r="B254" s="569">
        <v>20301</v>
      </c>
      <c r="C254" s="377" t="s">
        <v>284</v>
      </c>
      <c r="D254" s="277">
        <f t="shared" ref="D254:D258" si="52">SUM(D255)</f>
        <v>0</v>
      </c>
      <c r="E254" s="277">
        <f t="shared" ref="D254:F254" si="53">SUM(E255)</f>
        <v>0</v>
      </c>
      <c r="F254" s="277">
        <f t="shared" si="53"/>
        <v>0</v>
      </c>
      <c r="G254" s="525" t="str">
        <f t="shared" si="42"/>
        <v/>
      </c>
      <c r="H254" s="525" t="str">
        <f t="shared" si="43"/>
        <v/>
      </c>
      <c r="I254" s="567" t="str">
        <f t="shared" si="38"/>
        <v>否</v>
      </c>
      <c r="J254" s="568" t="str">
        <f t="shared" si="39"/>
        <v>款</v>
      </c>
    </row>
    <row r="255" ht="34.9" customHeight="1" spans="1:10">
      <c r="A255" s="553">
        <f t="shared" si="40"/>
        <v>7</v>
      </c>
      <c r="B255" s="569">
        <v>2030101</v>
      </c>
      <c r="C255" s="377" t="s">
        <v>285</v>
      </c>
      <c r="D255" s="277">
        <v>0</v>
      </c>
      <c r="E255" s="277">
        <v>0</v>
      </c>
      <c r="F255" s="277"/>
      <c r="G255" s="525" t="str">
        <f t="shared" si="42"/>
        <v/>
      </c>
      <c r="H255" s="525" t="str">
        <f t="shared" si="43"/>
        <v/>
      </c>
      <c r="I255" s="567" t="str">
        <f t="shared" si="38"/>
        <v>否</v>
      </c>
      <c r="J255" s="568" t="str">
        <f t="shared" si="39"/>
        <v>项</v>
      </c>
    </row>
    <row r="256" ht="34.9" customHeight="1" spans="1:10">
      <c r="A256" s="553">
        <f t="shared" si="40"/>
        <v>5</v>
      </c>
      <c r="B256" s="569">
        <v>20304</v>
      </c>
      <c r="C256" s="377" t="s">
        <v>286</v>
      </c>
      <c r="D256" s="277">
        <f t="shared" si="52"/>
        <v>0</v>
      </c>
      <c r="E256" s="277">
        <f t="shared" ref="D256:F256" si="54">SUM(E257)</f>
        <v>0</v>
      </c>
      <c r="F256" s="277">
        <f t="shared" si="54"/>
        <v>0</v>
      </c>
      <c r="G256" s="525" t="str">
        <f t="shared" si="42"/>
        <v/>
      </c>
      <c r="H256" s="525" t="str">
        <f t="shared" si="43"/>
        <v/>
      </c>
      <c r="I256" s="567" t="str">
        <f t="shared" si="38"/>
        <v>否</v>
      </c>
      <c r="J256" s="568" t="str">
        <f t="shared" si="39"/>
        <v>款</v>
      </c>
    </row>
    <row r="257" ht="34.9" customHeight="1" spans="1:10">
      <c r="A257" s="553">
        <f t="shared" si="40"/>
        <v>7</v>
      </c>
      <c r="B257" s="569">
        <v>2030401</v>
      </c>
      <c r="C257" s="377" t="s">
        <v>287</v>
      </c>
      <c r="D257" s="277">
        <v>0</v>
      </c>
      <c r="E257" s="277">
        <v>0</v>
      </c>
      <c r="F257" s="277"/>
      <c r="G257" s="525" t="str">
        <f t="shared" si="42"/>
        <v/>
      </c>
      <c r="H257" s="525" t="str">
        <f t="shared" si="43"/>
        <v/>
      </c>
      <c r="I257" s="567" t="str">
        <f t="shared" ref="I257:I320" si="55">IF(LEN(B257)=3,"是",IF(C257&lt;&gt;"",IF(SUM(D257:F257)&lt;&gt;0,"是","否"),"是"))</f>
        <v>否</v>
      </c>
      <c r="J257" s="568" t="str">
        <f t="shared" ref="J257:J320" si="56">IF(LEN(B257)=3,"类",IF(LEN(B257)=5,"款","项"))</f>
        <v>项</v>
      </c>
    </row>
    <row r="258" ht="34.9" customHeight="1" spans="1:10">
      <c r="A258" s="553">
        <f t="shared" si="40"/>
        <v>5</v>
      </c>
      <c r="B258" s="569">
        <v>20305</v>
      </c>
      <c r="C258" s="377" t="s">
        <v>288</v>
      </c>
      <c r="D258" s="277">
        <f t="shared" si="52"/>
        <v>0</v>
      </c>
      <c r="E258" s="277">
        <f t="shared" ref="D258:F258" si="57">SUM(E259)</f>
        <v>0</v>
      </c>
      <c r="F258" s="277">
        <f t="shared" si="57"/>
        <v>0</v>
      </c>
      <c r="G258" s="525" t="str">
        <f t="shared" si="42"/>
        <v/>
      </c>
      <c r="H258" s="525" t="str">
        <f t="shared" si="43"/>
        <v/>
      </c>
      <c r="I258" s="567" t="str">
        <f t="shared" si="55"/>
        <v>否</v>
      </c>
      <c r="J258" s="568" t="str">
        <f t="shared" si="56"/>
        <v>款</v>
      </c>
    </row>
    <row r="259" ht="34.9" customHeight="1" spans="1:10">
      <c r="A259" s="553">
        <f t="shared" si="40"/>
        <v>7</v>
      </c>
      <c r="B259" s="569">
        <v>2030501</v>
      </c>
      <c r="C259" s="377" t="s">
        <v>289</v>
      </c>
      <c r="D259" s="277">
        <v>0</v>
      </c>
      <c r="E259" s="277">
        <v>0</v>
      </c>
      <c r="F259" s="277"/>
      <c r="G259" s="525" t="str">
        <f t="shared" si="42"/>
        <v/>
      </c>
      <c r="H259" s="525" t="str">
        <f t="shared" si="43"/>
        <v/>
      </c>
      <c r="I259" s="567" t="str">
        <f t="shared" si="55"/>
        <v>否</v>
      </c>
      <c r="J259" s="568" t="str">
        <f t="shared" si="56"/>
        <v>项</v>
      </c>
    </row>
    <row r="260" ht="34.9" customHeight="1" spans="1:10">
      <c r="A260" s="553">
        <f t="shared" si="40"/>
        <v>5</v>
      </c>
      <c r="B260" s="376">
        <v>20306</v>
      </c>
      <c r="C260" s="377" t="s">
        <v>290</v>
      </c>
      <c r="D260" s="277">
        <f>SUM(D261:D269)</f>
        <v>72</v>
      </c>
      <c r="E260" s="277">
        <f t="shared" ref="D260:F260" si="58">SUM(E261:E269)</f>
        <v>137</v>
      </c>
      <c r="F260" s="277">
        <f t="shared" si="58"/>
        <v>177</v>
      </c>
      <c r="G260" s="525">
        <f t="shared" si="42"/>
        <v>1.458</v>
      </c>
      <c r="H260" s="525">
        <f t="shared" si="43"/>
        <v>1.292</v>
      </c>
      <c r="I260" s="567" t="str">
        <f t="shared" si="55"/>
        <v>是</v>
      </c>
      <c r="J260" s="568" t="str">
        <f t="shared" si="56"/>
        <v>款</v>
      </c>
    </row>
    <row r="261" ht="34.9" customHeight="1" spans="1:10">
      <c r="A261" s="553">
        <f t="shared" si="40"/>
        <v>7</v>
      </c>
      <c r="B261" s="376">
        <v>2030601</v>
      </c>
      <c r="C261" s="377" t="s">
        <v>291</v>
      </c>
      <c r="D261" s="277">
        <v>22</v>
      </c>
      <c r="E261" s="277">
        <v>67</v>
      </c>
      <c r="F261" s="277">
        <v>68</v>
      </c>
      <c r="G261" s="525">
        <f t="shared" si="42"/>
        <v>2.091</v>
      </c>
      <c r="H261" s="525">
        <f t="shared" si="43"/>
        <v>1.015</v>
      </c>
      <c r="I261" s="567" t="str">
        <f t="shared" si="55"/>
        <v>是</v>
      </c>
      <c r="J261" s="568" t="str">
        <f t="shared" si="56"/>
        <v>项</v>
      </c>
    </row>
    <row r="262" ht="34.9" customHeight="1" spans="1:10">
      <c r="A262" s="553">
        <f t="shared" ref="A262:A325" si="59">LEN(B262)</f>
        <v>7</v>
      </c>
      <c r="B262" s="376">
        <v>2030602</v>
      </c>
      <c r="C262" s="377" t="s">
        <v>292</v>
      </c>
      <c r="D262" s="277">
        <v>0</v>
      </c>
      <c r="E262" s="277">
        <v>0</v>
      </c>
      <c r="F262" s="277"/>
      <c r="G262" s="525" t="str">
        <f t="shared" ref="G262:G325" si="60">IF(D262&lt;&gt;0,F262/D262-1,"")</f>
        <v/>
      </c>
      <c r="H262" s="525" t="str">
        <f t="shared" ref="H262:H325" si="61">IF(E262&lt;&gt;0,F262/E262,"")</f>
        <v/>
      </c>
      <c r="I262" s="567" t="str">
        <f t="shared" si="55"/>
        <v>否</v>
      </c>
      <c r="J262" s="568" t="str">
        <f t="shared" si="56"/>
        <v>项</v>
      </c>
    </row>
    <row r="263" ht="34.9" customHeight="1" spans="1:10">
      <c r="A263" s="553">
        <f t="shared" si="59"/>
        <v>7</v>
      </c>
      <c r="B263" s="376">
        <v>2030603</v>
      </c>
      <c r="C263" s="377" t="s">
        <v>293</v>
      </c>
      <c r="D263" s="277">
        <v>0</v>
      </c>
      <c r="E263" s="277">
        <v>0</v>
      </c>
      <c r="F263" s="277"/>
      <c r="G263" s="525" t="str">
        <f t="shared" si="60"/>
        <v/>
      </c>
      <c r="H263" s="525" t="str">
        <f t="shared" si="61"/>
        <v/>
      </c>
      <c r="I263" s="567" t="str">
        <f t="shared" si="55"/>
        <v>否</v>
      </c>
      <c r="J263" s="568" t="str">
        <f t="shared" si="56"/>
        <v>项</v>
      </c>
    </row>
    <row r="264" ht="34.9" customHeight="1" spans="1:10">
      <c r="A264" s="553">
        <f t="shared" si="59"/>
        <v>7</v>
      </c>
      <c r="B264" s="376">
        <v>2030604</v>
      </c>
      <c r="C264" s="377" t="s">
        <v>294</v>
      </c>
      <c r="D264" s="277">
        <v>0</v>
      </c>
      <c r="E264" s="277">
        <v>0</v>
      </c>
      <c r="F264" s="277"/>
      <c r="G264" s="525" t="str">
        <f t="shared" si="60"/>
        <v/>
      </c>
      <c r="H264" s="525" t="str">
        <f t="shared" si="61"/>
        <v/>
      </c>
      <c r="I264" s="567" t="str">
        <f t="shared" si="55"/>
        <v>否</v>
      </c>
      <c r="J264" s="568" t="str">
        <f t="shared" si="56"/>
        <v>项</v>
      </c>
    </row>
    <row r="265" ht="34.9" customHeight="1" spans="1:10">
      <c r="A265" s="553">
        <f t="shared" si="59"/>
        <v>7</v>
      </c>
      <c r="B265" s="376">
        <v>2030605</v>
      </c>
      <c r="C265" s="377" t="s">
        <v>295</v>
      </c>
      <c r="D265" s="277">
        <v>0</v>
      </c>
      <c r="E265" s="277">
        <v>10</v>
      </c>
      <c r="F265" s="277">
        <v>9</v>
      </c>
      <c r="G265" s="525" t="str">
        <f t="shared" si="60"/>
        <v/>
      </c>
      <c r="H265" s="525">
        <f t="shared" si="61"/>
        <v>0.9</v>
      </c>
      <c r="I265" s="567" t="str">
        <f t="shared" si="55"/>
        <v>是</v>
      </c>
      <c r="J265" s="568" t="str">
        <f t="shared" si="56"/>
        <v>项</v>
      </c>
    </row>
    <row r="266" ht="34.9" customHeight="1" spans="1:10">
      <c r="A266" s="553">
        <f t="shared" si="59"/>
        <v>7</v>
      </c>
      <c r="B266" s="376">
        <v>2030606</v>
      </c>
      <c r="C266" s="377" t="s">
        <v>296</v>
      </c>
      <c r="D266" s="277">
        <v>0</v>
      </c>
      <c r="E266" s="277">
        <v>0</v>
      </c>
      <c r="F266" s="277"/>
      <c r="G266" s="525" t="str">
        <f t="shared" si="60"/>
        <v/>
      </c>
      <c r="H266" s="525" t="str">
        <f t="shared" si="61"/>
        <v/>
      </c>
      <c r="I266" s="567" t="str">
        <f t="shared" si="55"/>
        <v>否</v>
      </c>
      <c r="J266" s="568" t="str">
        <f t="shared" si="56"/>
        <v>项</v>
      </c>
    </row>
    <row r="267" ht="34.9" customHeight="1" spans="1:10">
      <c r="A267" s="553">
        <f t="shared" si="59"/>
        <v>7</v>
      </c>
      <c r="B267" s="376">
        <v>2030607</v>
      </c>
      <c r="C267" s="377" t="s">
        <v>297</v>
      </c>
      <c r="D267" s="277">
        <v>50</v>
      </c>
      <c r="E267" s="277">
        <v>51</v>
      </c>
      <c r="F267" s="277">
        <v>91</v>
      </c>
      <c r="G267" s="525">
        <f t="shared" si="60"/>
        <v>0.82</v>
      </c>
      <c r="H267" s="525">
        <f t="shared" si="61"/>
        <v>1.784</v>
      </c>
      <c r="I267" s="567" t="str">
        <f t="shared" si="55"/>
        <v>是</v>
      </c>
      <c r="J267" s="568" t="str">
        <f t="shared" si="56"/>
        <v>项</v>
      </c>
    </row>
    <row r="268" ht="34.9" customHeight="1" spans="1:10">
      <c r="A268" s="553">
        <f t="shared" si="59"/>
        <v>7</v>
      </c>
      <c r="B268" s="376">
        <v>2030608</v>
      </c>
      <c r="C268" s="377" t="s">
        <v>298</v>
      </c>
      <c r="D268" s="277">
        <v>0</v>
      </c>
      <c r="E268" s="277">
        <v>0</v>
      </c>
      <c r="F268" s="277"/>
      <c r="G268" s="525" t="str">
        <f t="shared" si="60"/>
        <v/>
      </c>
      <c r="H268" s="525" t="str">
        <f t="shared" si="61"/>
        <v/>
      </c>
      <c r="I268" s="567" t="str">
        <f t="shared" si="55"/>
        <v>否</v>
      </c>
      <c r="J268" s="568" t="str">
        <f t="shared" si="56"/>
        <v>项</v>
      </c>
    </row>
    <row r="269" ht="34.9" customHeight="1" spans="1:10">
      <c r="A269" s="553">
        <f t="shared" si="59"/>
        <v>7</v>
      </c>
      <c r="B269" s="376">
        <v>2030699</v>
      </c>
      <c r="C269" s="377" t="s">
        <v>299</v>
      </c>
      <c r="D269" s="277">
        <v>0</v>
      </c>
      <c r="E269" s="277">
        <v>9</v>
      </c>
      <c r="F269" s="277">
        <v>9</v>
      </c>
      <c r="G269" s="525" t="str">
        <f t="shared" si="60"/>
        <v/>
      </c>
      <c r="H269" s="525">
        <f t="shared" si="61"/>
        <v>1</v>
      </c>
      <c r="I269" s="567" t="str">
        <f t="shared" si="55"/>
        <v>是</v>
      </c>
      <c r="J269" s="568" t="str">
        <f t="shared" si="56"/>
        <v>项</v>
      </c>
    </row>
    <row r="270" ht="34.9" customHeight="1" spans="1:10">
      <c r="A270" s="553">
        <f t="shared" si="59"/>
        <v>5</v>
      </c>
      <c r="B270" s="376">
        <v>20399</v>
      </c>
      <c r="C270" s="377" t="s">
        <v>300</v>
      </c>
      <c r="D270" s="277">
        <f>SUM(D271)</f>
        <v>100</v>
      </c>
      <c r="E270" s="277">
        <f t="shared" ref="D270:F270" si="62">SUM(E271)</f>
        <v>0</v>
      </c>
      <c r="F270" s="277">
        <f t="shared" si="62"/>
        <v>0</v>
      </c>
      <c r="G270" s="525">
        <f t="shared" si="60"/>
        <v>-1</v>
      </c>
      <c r="H270" s="525" t="str">
        <f t="shared" si="61"/>
        <v/>
      </c>
      <c r="I270" s="567" t="str">
        <f t="shared" si="55"/>
        <v>是</v>
      </c>
      <c r="J270" s="568" t="str">
        <f t="shared" si="56"/>
        <v>款</v>
      </c>
    </row>
    <row r="271" ht="34.9" customHeight="1" spans="1:10">
      <c r="A271" s="553">
        <f t="shared" si="59"/>
        <v>7</v>
      </c>
      <c r="B271" s="570">
        <v>2039999</v>
      </c>
      <c r="C271" s="377" t="s">
        <v>301</v>
      </c>
      <c r="D271" s="277">
        <v>100</v>
      </c>
      <c r="E271" s="277">
        <v>0</v>
      </c>
      <c r="F271" s="277"/>
      <c r="G271" s="525">
        <f t="shared" si="60"/>
        <v>-1</v>
      </c>
      <c r="H271" s="525" t="str">
        <f t="shared" si="61"/>
        <v/>
      </c>
      <c r="I271" s="567" t="str">
        <f t="shared" si="55"/>
        <v>是</v>
      </c>
      <c r="J271" s="568" t="str">
        <f t="shared" si="56"/>
        <v>项</v>
      </c>
    </row>
    <row r="272" ht="34.9" customHeight="1" spans="1:10">
      <c r="A272" s="553">
        <f t="shared" si="59"/>
        <v>3</v>
      </c>
      <c r="B272" s="561">
        <v>204</v>
      </c>
      <c r="C272" s="562" t="s">
        <v>84</v>
      </c>
      <c r="D272" s="282">
        <f>+D273+D276+D287+D294+D302+D311+D327+D337+D347+D355+D361</f>
        <v>10389</v>
      </c>
      <c r="E272" s="282">
        <f t="shared" ref="D272:F272" si="63">+E273+E276+E287+E294+E302+E311+E327+E337+E347+E355+E361</f>
        <v>11203</v>
      </c>
      <c r="F272" s="282">
        <f t="shared" si="63"/>
        <v>8891</v>
      </c>
      <c r="G272" s="521">
        <f t="shared" si="60"/>
        <v>-0.144</v>
      </c>
      <c r="H272" s="521">
        <f t="shared" si="61"/>
        <v>0.794</v>
      </c>
      <c r="I272" s="567" t="str">
        <f t="shared" si="55"/>
        <v>是</v>
      </c>
      <c r="J272" s="568" t="str">
        <f t="shared" si="56"/>
        <v>类</v>
      </c>
    </row>
    <row r="273" ht="34.9" customHeight="1" spans="1:10">
      <c r="A273" s="553">
        <f t="shared" si="59"/>
        <v>5</v>
      </c>
      <c r="B273" s="376">
        <v>20401</v>
      </c>
      <c r="C273" s="377" t="s">
        <v>302</v>
      </c>
      <c r="D273" s="277">
        <f>SUM(D274:D275)</f>
        <v>26</v>
      </c>
      <c r="E273" s="277">
        <f t="shared" ref="D273:F273" si="64">SUM(E274:E275)</f>
        <v>22</v>
      </c>
      <c r="F273" s="277">
        <f t="shared" si="64"/>
        <v>22</v>
      </c>
      <c r="G273" s="525">
        <f t="shared" si="60"/>
        <v>-0.154</v>
      </c>
      <c r="H273" s="525">
        <f t="shared" si="61"/>
        <v>1</v>
      </c>
      <c r="I273" s="567" t="str">
        <f t="shared" si="55"/>
        <v>是</v>
      </c>
      <c r="J273" s="568" t="str">
        <f t="shared" si="56"/>
        <v>款</v>
      </c>
    </row>
    <row r="274" ht="34.9" customHeight="1" spans="1:10">
      <c r="A274" s="553">
        <f t="shared" si="59"/>
        <v>7</v>
      </c>
      <c r="B274" s="376">
        <v>2040101</v>
      </c>
      <c r="C274" s="377" t="s">
        <v>303</v>
      </c>
      <c r="D274" s="277">
        <v>4</v>
      </c>
      <c r="E274" s="277">
        <v>0</v>
      </c>
      <c r="F274" s="277"/>
      <c r="G274" s="525">
        <f t="shared" si="60"/>
        <v>-1</v>
      </c>
      <c r="H274" s="525" t="str">
        <f t="shared" si="61"/>
        <v/>
      </c>
      <c r="I274" s="567" t="str">
        <f t="shared" si="55"/>
        <v>是</v>
      </c>
      <c r="J274" s="568" t="str">
        <f t="shared" si="56"/>
        <v>项</v>
      </c>
    </row>
    <row r="275" ht="34.9" customHeight="1" spans="1:10">
      <c r="A275" s="553">
        <f t="shared" si="59"/>
        <v>7</v>
      </c>
      <c r="B275" s="376">
        <v>2040199</v>
      </c>
      <c r="C275" s="377" t="s">
        <v>304</v>
      </c>
      <c r="D275" s="277">
        <v>22</v>
      </c>
      <c r="E275" s="277">
        <v>22</v>
      </c>
      <c r="F275" s="277">
        <v>22</v>
      </c>
      <c r="G275" s="525">
        <f t="shared" si="60"/>
        <v>0</v>
      </c>
      <c r="H275" s="525">
        <f t="shared" si="61"/>
        <v>1</v>
      </c>
      <c r="I275" s="567" t="str">
        <f t="shared" si="55"/>
        <v>是</v>
      </c>
      <c r="J275" s="568" t="str">
        <f t="shared" si="56"/>
        <v>项</v>
      </c>
    </row>
    <row r="276" ht="34.9" customHeight="1" spans="1:10">
      <c r="A276" s="553">
        <f t="shared" si="59"/>
        <v>5</v>
      </c>
      <c r="B276" s="376">
        <v>20402</v>
      </c>
      <c r="C276" s="377" t="s">
        <v>305</v>
      </c>
      <c r="D276" s="277">
        <f>SUM(D277:D286)</f>
        <v>8858</v>
      </c>
      <c r="E276" s="277">
        <f t="shared" ref="D276:F276" si="65">SUM(E277:E286)</f>
        <v>9393</v>
      </c>
      <c r="F276" s="277">
        <f t="shared" si="65"/>
        <v>7923</v>
      </c>
      <c r="G276" s="525">
        <f t="shared" si="60"/>
        <v>-0.106</v>
      </c>
      <c r="H276" s="525">
        <f t="shared" si="61"/>
        <v>0.844</v>
      </c>
      <c r="I276" s="567" t="str">
        <f t="shared" si="55"/>
        <v>是</v>
      </c>
      <c r="J276" s="568" t="str">
        <f t="shared" si="56"/>
        <v>款</v>
      </c>
    </row>
    <row r="277" ht="34.9" customHeight="1" spans="1:10">
      <c r="A277" s="553">
        <f t="shared" si="59"/>
        <v>7</v>
      </c>
      <c r="B277" s="376">
        <v>2040201</v>
      </c>
      <c r="C277" s="377" t="s">
        <v>139</v>
      </c>
      <c r="D277" s="277">
        <v>6627</v>
      </c>
      <c r="E277" s="277">
        <v>6879</v>
      </c>
      <c r="F277" s="277">
        <v>6768</v>
      </c>
      <c r="G277" s="525">
        <f t="shared" si="60"/>
        <v>0.021</v>
      </c>
      <c r="H277" s="525">
        <f t="shared" si="61"/>
        <v>0.984</v>
      </c>
      <c r="I277" s="567" t="str">
        <f t="shared" si="55"/>
        <v>是</v>
      </c>
      <c r="J277" s="568" t="str">
        <f t="shared" si="56"/>
        <v>项</v>
      </c>
    </row>
    <row r="278" s="426" customFormat="1" ht="34.9" customHeight="1" spans="1:12">
      <c r="A278" s="553">
        <f t="shared" si="59"/>
        <v>7</v>
      </c>
      <c r="B278" s="376">
        <v>2040202</v>
      </c>
      <c r="C278" s="377" t="s">
        <v>140</v>
      </c>
      <c r="D278" s="277">
        <v>607</v>
      </c>
      <c r="E278" s="277">
        <v>898</v>
      </c>
      <c r="F278" s="277">
        <v>641</v>
      </c>
      <c r="G278" s="525">
        <f t="shared" si="60"/>
        <v>0.056</v>
      </c>
      <c r="H278" s="525">
        <f t="shared" si="61"/>
        <v>0.714</v>
      </c>
      <c r="I278" s="567" t="str">
        <f t="shared" si="55"/>
        <v>是</v>
      </c>
      <c r="J278" s="568" t="str">
        <f t="shared" si="56"/>
        <v>项</v>
      </c>
      <c r="K278" s="555"/>
      <c r="L278" s="556"/>
    </row>
    <row r="279" ht="34.9" customHeight="1" spans="1:10">
      <c r="A279" s="553">
        <f t="shared" si="59"/>
        <v>7</v>
      </c>
      <c r="B279" s="376">
        <v>2040203</v>
      </c>
      <c r="C279" s="377" t="s">
        <v>141</v>
      </c>
      <c r="D279" s="277">
        <v>0</v>
      </c>
      <c r="E279" s="277">
        <v>0</v>
      </c>
      <c r="F279" s="277"/>
      <c r="G279" s="525" t="str">
        <f t="shared" si="60"/>
        <v/>
      </c>
      <c r="H279" s="525" t="str">
        <f t="shared" si="61"/>
        <v/>
      </c>
      <c r="I279" s="567" t="str">
        <f t="shared" si="55"/>
        <v>否</v>
      </c>
      <c r="J279" s="568" t="str">
        <f t="shared" si="56"/>
        <v>项</v>
      </c>
    </row>
    <row r="280" ht="34.9" customHeight="1" spans="1:10">
      <c r="A280" s="553">
        <f t="shared" si="59"/>
        <v>7</v>
      </c>
      <c r="B280" s="376">
        <v>2040219</v>
      </c>
      <c r="C280" s="377" t="s">
        <v>180</v>
      </c>
      <c r="D280" s="277">
        <v>68</v>
      </c>
      <c r="E280" s="277">
        <v>0</v>
      </c>
      <c r="F280" s="277"/>
      <c r="G280" s="525">
        <f t="shared" si="60"/>
        <v>-1</v>
      </c>
      <c r="H280" s="525" t="str">
        <f t="shared" si="61"/>
        <v/>
      </c>
      <c r="I280" s="567" t="str">
        <f t="shared" si="55"/>
        <v>是</v>
      </c>
      <c r="J280" s="568" t="str">
        <f t="shared" si="56"/>
        <v>项</v>
      </c>
    </row>
    <row r="281" ht="34.9" customHeight="1" spans="1:10">
      <c r="A281" s="553">
        <f t="shared" si="59"/>
        <v>7</v>
      </c>
      <c r="B281" s="376">
        <v>2040220</v>
      </c>
      <c r="C281" s="377" t="s">
        <v>306</v>
      </c>
      <c r="D281" s="277">
        <v>0</v>
      </c>
      <c r="E281" s="277">
        <v>150</v>
      </c>
      <c r="F281" s="277">
        <v>116</v>
      </c>
      <c r="G281" s="525" t="str">
        <f t="shared" si="60"/>
        <v/>
      </c>
      <c r="H281" s="525">
        <f t="shared" si="61"/>
        <v>0.773</v>
      </c>
      <c r="I281" s="567" t="str">
        <f t="shared" si="55"/>
        <v>是</v>
      </c>
      <c r="J281" s="568" t="str">
        <f t="shared" si="56"/>
        <v>项</v>
      </c>
    </row>
    <row r="282" ht="34.9" customHeight="1" spans="1:10">
      <c r="A282" s="553">
        <f t="shared" si="59"/>
        <v>7</v>
      </c>
      <c r="B282" s="376">
        <v>2040221</v>
      </c>
      <c r="C282" s="377" t="s">
        <v>307</v>
      </c>
      <c r="D282" s="277">
        <v>0</v>
      </c>
      <c r="E282" s="277">
        <v>0</v>
      </c>
      <c r="F282" s="277"/>
      <c r="G282" s="525" t="str">
        <f t="shared" si="60"/>
        <v/>
      </c>
      <c r="H282" s="525" t="str">
        <f t="shared" si="61"/>
        <v/>
      </c>
      <c r="I282" s="567" t="str">
        <f t="shared" si="55"/>
        <v>否</v>
      </c>
      <c r="J282" s="568" t="str">
        <f t="shared" si="56"/>
        <v>项</v>
      </c>
    </row>
    <row r="283" ht="34.9" customHeight="1" spans="1:10">
      <c r="A283" s="553">
        <f t="shared" si="59"/>
        <v>7</v>
      </c>
      <c r="B283" s="376">
        <v>2040222</v>
      </c>
      <c r="C283" s="377" t="s">
        <v>308</v>
      </c>
      <c r="D283" s="277">
        <v>0</v>
      </c>
      <c r="E283" s="277">
        <v>0</v>
      </c>
      <c r="F283" s="277"/>
      <c r="G283" s="525" t="str">
        <f t="shared" si="60"/>
        <v/>
      </c>
      <c r="H283" s="525" t="str">
        <f t="shared" si="61"/>
        <v/>
      </c>
      <c r="I283" s="567" t="str">
        <f t="shared" si="55"/>
        <v>否</v>
      </c>
      <c r="J283" s="568" t="str">
        <f t="shared" si="56"/>
        <v>项</v>
      </c>
    </row>
    <row r="284" ht="34.9" customHeight="1" spans="1:10">
      <c r="A284" s="553">
        <f t="shared" si="59"/>
        <v>7</v>
      </c>
      <c r="B284" s="376">
        <v>2040223</v>
      </c>
      <c r="C284" s="377" t="s">
        <v>309</v>
      </c>
      <c r="D284" s="277">
        <v>0</v>
      </c>
      <c r="E284" s="277">
        <v>0</v>
      </c>
      <c r="F284" s="277"/>
      <c r="G284" s="525" t="str">
        <f t="shared" si="60"/>
        <v/>
      </c>
      <c r="H284" s="525" t="str">
        <f t="shared" si="61"/>
        <v/>
      </c>
      <c r="I284" s="567" t="str">
        <f t="shared" si="55"/>
        <v>否</v>
      </c>
      <c r="J284" s="568" t="str">
        <f t="shared" si="56"/>
        <v>项</v>
      </c>
    </row>
    <row r="285" ht="34.9" customHeight="1" spans="1:10">
      <c r="A285" s="553">
        <f t="shared" si="59"/>
        <v>7</v>
      </c>
      <c r="B285" s="376">
        <v>2040250</v>
      </c>
      <c r="C285" s="377" t="s">
        <v>148</v>
      </c>
      <c r="D285" s="277">
        <v>0</v>
      </c>
      <c r="E285" s="277">
        <v>0</v>
      </c>
      <c r="F285" s="277"/>
      <c r="G285" s="525" t="str">
        <f t="shared" si="60"/>
        <v/>
      </c>
      <c r="H285" s="525" t="str">
        <f t="shared" si="61"/>
        <v/>
      </c>
      <c r="I285" s="567" t="str">
        <f t="shared" si="55"/>
        <v>否</v>
      </c>
      <c r="J285" s="568" t="str">
        <f t="shared" si="56"/>
        <v>项</v>
      </c>
    </row>
    <row r="286" ht="34.9" customHeight="1" spans="1:10">
      <c r="A286" s="553">
        <f t="shared" si="59"/>
        <v>7</v>
      </c>
      <c r="B286" s="376">
        <v>2040299</v>
      </c>
      <c r="C286" s="377" t="s">
        <v>310</v>
      </c>
      <c r="D286" s="277">
        <v>1556</v>
      </c>
      <c r="E286" s="277">
        <v>1466</v>
      </c>
      <c r="F286" s="277">
        <v>398</v>
      </c>
      <c r="G286" s="525">
        <f t="shared" si="60"/>
        <v>-0.744</v>
      </c>
      <c r="H286" s="525">
        <f t="shared" si="61"/>
        <v>0.271</v>
      </c>
      <c r="I286" s="567" t="str">
        <f t="shared" si="55"/>
        <v>是</v>
      </c>
      <c r="J286" s="568" t="str">
        <f t="shared" si="56"/>
        <v>项</v>
      </c>
    </row>
    <row r="287" ht="34.9" customHeight="1" spans="1:10">
      <c r="A287" s="553">
        <f t="shared" si="59"/>
        <v>5</v>
      </c>
      <c r="B287" s="376">
        <v>20403</v>
      </c>
      <c r="C287" s="378" t="s">
        <v>311</v>
      </c>
      <c r="D287" s="277">
        <f>SUM(D288:D293)</f>
        <v>0</v>
      </c>
      <c r="E287" s="277">
        <f t="shared" ref="D287:F287" si="66">SUM(E288:E293)</f>
        <v>0</v>
      </c>
      <c r="F287" s="277">
        <f t="shared" si="66"/>
        <v>0</v>
      </c>
      <c r="G287" s="525" t="str">
        <f t="shared" si="60"/>
        <v/>
      </c>
      <c r="H287" s="525" t="str">
        <f t="shared" si="61"/>
        <v/>
      </c>
      <c r="I287" s="567" t="str">
        <f t="shared" si="55"/>
        <v>否</v>
      </c>
      <c r="J287" s="568" t="str">
        <f t="shared" si="56"/>
        <v>款</v>
      </c>
    </row>
    <row r="288" ht="34.9" customHeight="1" spans="1:10">
      <c r="A288" s="553">
        <f t="shared" si="59"/>
        <v>7</v>
      </c>
      <c r="B288" s="376">
        <v>2040301</v>
      </c>
      <c r="C288" s="377" t="s">
        <v>139</v>
      </c>
      <c r="D288" s="277">
        <v>0</v>
      </c>
      <c r="E288" s="277">
        <v>0</v>
      </c>
      <c r="F288" s="277"/>
      <c r="G288" s="525" t="str">
        <f t="shared" si="60"/>
        <v/>
      </c>
      <c r="H288" s="525" t="str">
        <f t="shared" si="61"/>
        <v/>
      </c>
      <c r="I288" s="567" t="str">
        <f t="shared" si="55"/>
        <v>否</v>
      </c>
      <c r="J288" s="568" t="str">
        <f t="shared" si="56"/>
        <v>项</v>
      </c>
    </row>
    <row r="289" ht="34.9" customHeight="1" spans="1:10">
      <c r="A289" s="553">
        <f t="shared" si="59"/>
        <v>7</v>
      </c>
      <c r="B289" s="376">
        <v>2040302</v>
      </c>
      <c r="C289" s="377" t="s">
        <v>140</v>
      </c>
      <c r="D289" s="277">
        <v>0</v>
      </c>
      <c r="E289" s="277">
        <v>0</v>
      </c>
      <c r="F289" s="277"/>
      <c r="G289" s="525" t="str">
        <f t="shared" si="60"/>
        <v/>
      </c>
      <c r="H289" s="525" t="str">
        <f t="shared" si="61"/>
        <v/>
      </c>
      <c r="I289" s="567" t="str">
        <f t="shared" si="55"/>
        <v>否</v>
      </c>
      <c r="J289" s="568" t="str">
        <f t="shared" si="56"/>
        <v>项</v>
      </c>
    </row>
    <row r="290" ht="34.9" customHeight="1" spans="1:10">
      <c r="A290" s="553">
        <f t="shared" si="59"/>
        <v>7</v>
      </c>
      <c r="B290" s="376">
        <v>2040303</v>
      </c>
      <c r="C290" s="377" t="s">
        <v>141</v>
      </c>
      <c r="D290" s="277">
        <v>0</v>
      </c>
      <c r="E290" s="277">
        <v>0</v>
      </c>
      <c r="F290" s="277"/>
      <c r="G290" s="525" t="str">
        <f t="shared" si="60"/>
        <v/>
      </c>
      <c r="H290" s="525" t="str">
        <f t="shared" si="61"/>
        <v/>
      </c>
      <c r="I290" s="567" t="str">
        <f t="shared" si="55"/>
        <v>否</v>
      </c>
      <c r="J290" s="568" t="str">
        <f t="shared" si="56"/>
        <v>项</v>
      </c>
    </row>
    <row r="291" ht="34.9" customHeight="1" spans="1:10">
      <c r="A291" s="553">
        <f t="shared" si="59"/>
        <v>7</v>
      </c>
      <c r="B291" s="376">
        <v>2040304</v>
      </c>
      <c r="C291" s="377" t="s">
        <v>312</v>
      </c>
      <c r="D291" s="277">
        <v>0</v>
      </c>
      <c r="E291" s="277">
        <v>0</v>
      </c>
      <c r="F291" s="277"/>
      <c r="G291" s="525" t="str">
        <f t="shared" si="60"/>
        <v/>
      </c>
      <c r="H291" s="525" t="str">
        <f t="shared" si="61"/>
        <v/>
      </c>
      <c r="I291" s="567" t="str">
        <f t="shared" si="55"/>
        <v>否</v>
      </c>
      <c r="J291" s="568" t="str">
        <f t="shared" si="56"/>
        <v>项</v>
      </c>
    </row>
    <row r="292" ht="34.9" customHeight="1" spans="1:10">
      <c r="A292" s="553">
        <f t="shared" si="59"/>
        <v>7</v>
      </c>
      <c r="B292" s="376">
        <v>2040350</v>
      </c>
      <c r="C292" s="377" t="s">
        <v>148</v>
      </c>
      <c r="D292" s="277">
        <v>0</v>
      </c>
      <c r="E292" s="277">
        <v>0</v>
      </c>
      <c r="F292" s="277"/>
      <c r="G292" s="525" t="str">
        <f t="shared" si="60"/>
        <v/>
      </c>
      <c r="H292" s="525" t="str">
        <f t="shared" si="61"/>
        <v/>
      </c>
      <c r="I292" s="567" t="str">
        <f t="shared" si="55"/>
        <v>否</v>
      </c>
      <c r="J292" s="568" t="str">
        <f t="shared" si="56"/>
        <v>项</v>
      </c>
    </row>
    <row r="293" ht="34.9" customHeight="1" spans="1:10">
      <c r="A293" s="553">
        <f t="shared" si="59"/>
        <v>7</v>
      </c>
      <c r="B293" s="376">
        <v>2040399</v>
      </c>
      <c r="C293" s="377" t="s">
        <v>313</v>
      </c>
      <c r="D293" s="277">
        <v>0</v>
      </c>
      <c r="E293" s="277">
        <v>0</v>
      </c>
      <c r="F293" s="277"/>
      <c r="G293" s="525" t="str">
        <f t="shared" si="60"/>
        <v/>
      </c>
      <c r="H293" s="525" t="str">
        <f t="shared" si="61"/>
        <v/>
      </c>
      <c r="I293" s="567" t="str">
        <f t="shared" si="55"/>
        <v>否</v>
      </c>
      <c r="J293" s="568" t="str">
        <f t="shared" si="56"/>
        <v>项</v>
      </c>
    </row>
    <row r="294" ht="34.9" customHeight="1" spans="1:10">
      <c r="A294" s="553">
        <f t="shared" si="59"/>
        <v>5</v>
      </c>
      <c r="B294" s="376">
        <v>20404</v>
      </c>
      <c r="C294" s="377" t="s">
        <v>314</v>
      </c>
      <c r="D294" s="277">
        <f>SUM(D295:D301)</f>
        <v>196</v>
      </c>
      <c r="E294" s="277">
        <f t="shared" ref="D294:F294" si="67">SUM(E295:E301)</f>
        <v>164</v>
      </c>
      <c r="F294" s="277">
        <f t="shared" si="67"/>
        <v>119</v>
      </c>
      <c r="G294" s="525">
        <f t="shared" si="60"/>
        <v>-0.393</v>
      </c>
      <c r="H294" s="525">
        <f t="shared" si="61"/>
        <v>0.726</v>
      </c>
      <c r="I294" s="567" t="str">
        <f t="shared" si="55"/>
        <v>是</v>
      </c>
      <c r="J294" s="568" t="str">
        <f t="shared" si="56"/>
        <v>款</v>
      </c>
    </row>
    <row r="295" ht="34.9" customHeight="1" spans="1:10">
      <c r="A295" s="553">
        <f t="shared" si="59"/>
        <v>7</v>
      </c>
      <c r="B295" s="376">
        <v>2040401</v>
      </c>
      <c r="C295" s="377" t="s">
        <v>139</v>
      </c>
      <c r="D295" s="277">
        <v>116</v>
      </c>
      <c r="E295" s="277">
        <v>164</v>
      </c>
      <c r="F295" s="277">
        <v>119</v>
      </c>
      <c r="G295" s="525">
        <f t="shared" si="60"/>
        <v>0.026</v>
      </c>
      <c r="H295" s="525">
        <f t="shared" si="61"/>
        <v>0.726</v>
      </c>
      <c r="I295" s="567" t="str">
        <f t="shared" si="55"/>
        <v>是</v>
      </c>
      <c r="J295" s="568" t="str">
        <f t="shared" si="56"/>
        <v>项</v>
      </c>
    </row>
    <row r="296" ht="34.9" customHeight="1" spans="1:10">
      <c r="A296" s="553">
        <f t="shared" si="59"/>
        <v>7</v>
      </c>
      <c r="B296" s="376">
        <v>2040402</v>
      </c>
      <c r="C296" s="377" t="s">
        <v>140</v>
      </c>
      <c r="D296" s="277">
        <v>0</v>
      </c>
      <c r="E296" s="277">
        <v>0</v>
      </c>
      <c r="F296" s="277"/>
      <c r="G296" s="525" t="str">
        <f t="shared" si="60"/>
        <v/>
      </c>
      <c r="H296" s="525" t="str">
        <f t="shared" si="61"/>
        <v/>
      </c>
      <c r="I296" s="567" t="str">
        <f t="shared" si="55"/>
        <v>否</v>
      </c>
      <c r="J296" s="568" t="str">
        <f t="shared" si="56"/>
        <v>项</v>
      </c>
    </row>
    <row r="297" ht="34.9" customHeight="1" spans="1:10">
      <c r="A297" s="553">
        <f t="shared" si="59"/>
        <v>7</v>
      </c>
      <c r="B297" s="376">
        <v>2040403</v>
      </c>
      <c r="C297" s="377" t="s">
        <v>141</v>
      </c>
      <c r="D297" s="277">
        <v>0</v>
      </c>
      <c r="E297" s="277">
        <v>0</v>
      </c>
      <c r="F297" s="277"/>
      <c r="G297" s="525" t="str">
        <f t="shared" si="60"/>
        <v/>
      </c>
      <c r="H297" s="525" t="str">
        <f t="shared" si="61"/>
        <v/>
      </c>
      <c r="I297" s="567" t="str">
        <f t="shared" si="55"/>
        <v>否</v>
      </c>
      <c r="J297" s="568" t="str">
        <f t="shared" si="56"/>
        <v>项</v>
      </c>
    </row>
    <row r="298" ht="34.9" customHeight="1" spans="1:10">
      <c r="A298" s="553">
        <f t="shared" si="59"/>
        <v>7</v>
      </c>
      <c r="B298" s="376">
        <v>2040409</v>
      </c>
      <c r="C298" s="377" t="s">
        <v>315</v>
      </c>
      <c r="D298" s="277">
        <v>0</v>
      </c>
      <c r="E298" s="277">
        <v>0</v>
      </c>
      <c r="F298" s="277"/>
      <c r="G298" s="525" t="str">
        <f t="shared" si="60"/>
        <v/>
      </c>
      <c r="H298" s="525" t="str">
        <f t="shared" si="61"/>
        <v/>
      </c>
      <c r="I298" s="567" t="str">
        <f t="shared" si="55"/>
        <v>否</v>
      </c>
      <c r="J298" s="568" t="str">
        <f t="shared" si="56"/>
        <v>项</v>
      </c>
    </row>
    <row r="299" ht="34.9" customHeight="1" spans="1:10">
      <c r="A299" s="553">
        <f t="shared" si="59"/>
        <v>7</v>
      </c>
      <c r="B299" s="376">
        <v>2040410</v>
      </c>
      <c r="C299" s="377" t="s">
        <v>316</v>
      </c>
      <c r="D299" s="277">
        <v>0</v>
      </c>
      <c r="E299" s="277">
        <v>0</v>
      </c>
      <c r="F299" s="277"/>
      <c r="G299" s="525" t="str">
        <f t="shared" si="60"/>
        <v/>
      </c>
      <c r="H299" s="525" t="str">
        <f t="shared" si="61"/>
        <v/>
      </c>
      <c r="I299" s="567" t="str">
        <f t="shared" si="55"/>
        <v>否</v>
      </c>
      <c r="J299" s="568" t="str">
        <f t="shared" si="56"/>
        <v>项</v>
      </c>
    </row>
    <row r="300" ht="34.9" customHeight="1" spans="1:10">
      <c r="A300" s="553">
        <f t="shared" si="59"/>
        <v>7</v>
      </c>
      <c r="B300" s="376">
        <v>2040450</v>
      </c>
      <c r="C300" s="377" t="s">
        <v>148</v>
      </c>
      <c r="D300" s="277">
        <v>0</v>
      </c>
      <c r="E300" s="277">
        <v>0</v>
      </c>
      <c r="F300" s="277"/>
      <c r="G300" s="525" t="str">
        <f t="shared" si="60"/>
        <v/>
      </c>
      <c r="H300" s="525" t="str">
        <f t="shared" si="61"/>
        <v/>
      </c>
      <c r="I300" s="567" t="str">
        <f t="shared" si="55"/>
        <v>否</v>
      </c>
      <c r="J300" s="568" t="str">
        <f t="shared" si="56"/>
        <v>项</v>
      </c>
    </row>
    <row r="301" ht="34.9" customHeight="1" spans="1:10">
      <c r="A301" s="553">
        <f t="shared" si="59"/>
        <v>7</v>
      </c>
      <c r="B301" s="376">
        <v>2040499</v>
      </c>
      <c r="C301" s="377" t="s">
        <v>317</v>
      </c>
      <c r="D301" s="277">
        <v>80</v>
      </c>
      <c r="E301" s="277">
        <v>0</v>
      </c>
      <c r="F301" s="277"/>
      <c r="G301" s="525">
        <f t="shared" si="60"/>
        <v>-1</v>
      </c>
      <c r="H301" s="525" t="str">
        <f t="shared" si="61"/>
        <v/>
      </c>
      <c r="I301" s="567" t="str">
        <f t="shared" si="55"/>
        <v>是</v>
      </c>
      <c r="J301" s="568" t="str">
        <f t="shared" si="56"/>
        <v>项</v>
      </c>
    </row>
    <row r="302" ht="34.9" customHeight="1" spans="1:10">
      <c r="A302" s="553">
        <f t="shared" si="59"/>
        <v>5</v>
      </c>
      <c r="B302" s="376">
        <v>20405</v>
      </c>
      <c r="C302" s="377" t="s">
        <v>318</v>
      </c>
      <c r="D302" s="277">
        <f>SUM(D303:D310)</f>
        <v>185</v>
      </c>
      <c r="E302" s="277">
        <f t="shared" ref="D302:F302" si="68">SUM(E303:E310)</f>
        <v>210</v>
      </c>
      <c r="F302" s="277">
        <f t="shared" si="68"/>
        <v>157</v>
      </c>
      <c r="G302" s="525">
        <f t="shared" si="60"/>
        <v>-0.151</v>
      </c>
      <c r="H302" s="525">
        <f t="shared" si="61"/>
        <v>0.748</v>
      </c>
      <c r="I302" s="567" t="str">
        <f t="shared" si="55"/>
        <v>是</v>
      </c>
      <c r="J302" s="568" t="str">
        <f t="shared" si="56"/>
        <v>款</v>
      </c>
    </row>
    <row r="303" ht="34.9" customHeight="1" spans="1:10">
      <c r="A303" s="553">
        <f t="shared" si="59"/>
        <v>7</v>
      </c>
      <c r="B303" s="376">
        <v>2040501</v>
      </c>
      <c r="C303" s="377" t="s">
        <v>139</v>
      </c>
      <c r="D303" s="277">
        <v>177</v>
      </c>
      <c r="E303" s="277">
        <v>198</v>
      </c>
      <c r="F303" s="277">
        <v>122</v>
      </c>
      <c r="G303" s="525">
        <f t="shared" si="60"/>
        <v>-0.311</v>
      </c>
      <c r="H303" s="525">
        <f t="shared" si="61"/>
        <v>0.616</v>
      </c>
      <c r="I303" s="567" t="str">
        <f t="shared" si="55"/>
        <v>是</v>
      </c>
      <c r="J303" s="568" t="str">
        <f t="shared" si="56"/>
        <v>项</v>
      </c>
    </row>
    <row r="304" ht="34.9" customHeight="1" spans="1:10">
      <c r="A304" s="553">
        <f t="shared" si="59"/>
        <v>7</v>
      </c>
      <c r="B304" s="376">
        <v>2040502</v>
      </c>
      <c r="C304" s="377" t="s">
        <v>140</v>
      </c>
      <c r="D304" s="277">
        <v>0</v>
      </c>
      <c r="E304" s="277">
        <v>0</v>
      </c>
      <c r="F304" s="277"/>
      <c r="G304" s="525" t="str">
        <f t="shared" si="60"/>
        <v/>
      </c>
      <c r="H304" s="525" t="str">
        <f t="shared" si="61"/>
        <v/>
      </c>
      <c r="I304" s="567" t="str">
        <f t="shared" si="55"/>
        <v>否</v>
      </c>
      <c r="J304" s="568" t="str">
        <f t="shared" si="56"/>
        <v>项</v>
      </c>
    </row>
    <row r="305" ht="34.9" customHeight="1" spans="1:10">
      <c r="A305" s="553">
        <f t="shared" si="59"/>
        <v>7</v>
      </c>
      <c r="B305" s="376">
        <v>2040503</v>
      </c>
      <c r="C305" s="377" t="s">
        <v>141</v>
      </c>
      <c r="D305" s="277">
        <v>0</v>
      </c>
      <c r="E305" s="277">
        <v>0</v>
      </c>
      <c r="F305" s="277"/>
      <c r="G305" s="525" t="str">
        <f t="shared" si="60"/>
        <v/>
      </c>
      <c r="H305" s="525" t="str">
        <f t="shared" si="61"/>
        <v/>
      </c>
      <c r="I305" s="567" t="str">
        <f t="shared" si="55"/>
        <v>否</v>
      </c>
      <c r="J305" s="568" t="str">
        <f t="shared" si="56"/>
        <v>项</v>
      </c>
    </row>
    <row r="306" ht="34.9" customHeight="1" spans="1:10">
      <c r="A306" s="553">
        <f t="shared" si="59"/>
        <v>7</v>
      </c>
      <c r="B306" s="376">
        <v>2040504</v>
      </c>
      <c r="C306" s="377" t="s">
        <v>319</v>
      </c>
      <c r="D306" s="277">
        <v>0</v>
      </c>
      <c r="E306" s="277">
        <v>0</v>
      </c>
      <c r="F306" s="277"/>
      <c r="G306" s="525" t="str">
        <f t="shared" si="60"/>
        <v/>
      </c>
      <c r="H306" s="525" t="str">
        <f t="shared" si="61"/>
        <v/>
      </c>
      <c r="I306" s="567" t="str">
        <f t="shared" si="55"/>
        <v>否</v>
      </c>
      <c r="J306" s="568" t="str">
        <f t="shared" si="56"/>
        <v>项</v>
      </c>
    </row>
    <row r="307" ht="34.9" customHeight="1" spans="1:10">
      <c r="A307" s="553">
        <f t="shared" si="59"/>
        <v>7</v>
      </c>
      <c r="B307" s="376">
        <v>2040505</v>
      </c>
      <c r="C307" s="377" t="s">
        <v>320</v>
      </c>
      <c r="D307" s="277">
        <v>0</v>
      </c>
      <c r="E307" s="277">
        <v>0</v>
      </c>
      <c r="F307" s="277"/>
      <c r="G307" s="525" t="str">
        <f t="shared" si="60"/>
        <v/>
      </c>
      <c r="H307" s="525" t="str">
        <f t="shared" si="61"/>
        <v/>
      </c>
      <c r="I307" s="567" t="str">
        <f t="shared" si="55"/>
        <v>否</v>
      </c>
      <c r="J307" s="568" t="str">
        <f t="shared" si="56"/>
        <v>项</v>
      </c>
    </row>
    <row r="308" ht="34.9" customHeight="1" spans="1:10">
      <c r="A308" s="553">
        <f t="shared" si="59"/>
        <v>7</v>
      </c>
      <c r="B308" s="376">
        <v>2040506</v>
      </c>
      <c r="C308" s="377" t="s">
        <v>321</v>
      </c>
      <c r="D308" s="277">
        <v>0</v>
      </c>
      <c r="E308" s="277">
        <v>0</v>
      </c>
      <c r="F308" s="277"/>
      <c r="G308" s="525" t="str">
        <f t="shared" si="60"/>
        <v/>
      </c>
      <c r="H308" s="525" t="str">
        <f t="shared" si="61"/>
        <v/>
      </c>
      <c r="I308" s="567" t="str">
        <f t="shared" si="55"/>
        <v>否</v>
      </c>
      <c r="J308" s="568" t="str">
        <f t="shared" si="56"/>
        <v>项</v>
      </c>
    </row>
    <row r="309" ht="34.9" customHeight="1" spans="1:10">
      <c r="A309" s="553">
        <f t="shared" si="59"/>
        <v>7</v>
      </c>
      <c r="B309" s="376">
        <v>2040550</v>
      </c>
      <c r="C309" s="377" t="s">
        <v>148</v>
      </c>
      <c r="D309" s="277">
        <v>0</v>
      </c>
      <c r="E309" s="277">
        <v>0</v>
      </c>
      <c r="F309" s="277"/>
      <c r="G309" s="525" t="str">
        <f t="shared" si="60"/>
        <v/>
      </c>
      <c r="H309" s="525" t="str">
        <f t="shared" si="61"/>
        <v/>
      </c>
      <c r="I309" s="567" t="str">
        <f t="shared" si="55"/>
        <v>否</v>
      </c>
      <c r="J309" s="568" t="str">
        <f t="shared" si="56"/>
        <v>项</v>
      </c>
    </row>
    <row r="310" ht="34.9" customHeight="1" spans="1:10">
      <c r="A310" s="553">
        <f t="shared" si="59"/>
        <v>7</v>
      </c>
      <c r="B310" s="376">
        <v>2040599</v>
      </c>
      <c r="C310" s="377" t="s">
        <v>322</v>
      </c>
      <c r="D310" s="277">
        <v>8</v>
      </c>
      <c r="E310" s="277">
        <v>12</v>
      </c>
      <c r="F310" s="277">
        <v>35</v>
      </c>
      <c r="G310" s="525">
        <f t="shared" si="60"/>
        <v>3.375</v>
      </c>
      <c r="H310" s="525">
        <f t="shared" si="61"/>
        <v>2.917</v>
      </c>
      <c r="I310" s="567" t="str">
        <f t="shared" si="55"/>
        <v>是</v>
      </c>
      <c r="J310" s="568" t="str">
        <f t="shared" si="56"/>
        <v>项</v>
      </c>
    </row>
    <row r="311" ht="34.9" customHeight="1" spans="1:10">
      <c r="A311" s="553">
        <f t="shared" si="59"/>
        <v>5</v>
      </c>
      <c r="B311" s="376">
        <v>20406</v>
      </c>
      <c r="C311" s="377" t="s">
        <v>323</v>
      </c>
      <c r="D311" s="277">
        <f>SUM(D312:D326)</f>
        <v>708</v>
      </c>
      <c r="E311" s="277">
        <f t="shared" ref="D311:F311" si="69">SUM(E312:E326)</f>
        <v>713</v>
      </c>
      <c r="F311" s="277">
        <f t="shared" si="69"/>
        <v>517</v>
      </c>
      <c r="G311" s="525">
        <f t="shared" si="60"/>
        <v>-0.27</v>
      </c>
      <c r="H311" s="525">
        <f t="shared" si="61"/>
        <v>0.725</v>
      </c>
      <c r="I311" s="567" t="str">
        <f t="shared" si="55"/>
        <v>是</v>
      </c>
      <c r="J311" s="568" t="str">
        <f t="shared" si="56"/>
        <v>款</v>
      </c>
    </row>
    <row r="312" ht="34.9" customHeight="1" spans="1:10">
      <c r="A312" s="553">
        <f t="shared" si="59"/>
        <v>7</v>
      </c>
      <c r="B312" s="376">
        <v>2040601</v>
      </c>
      <c r="C312" s="377" t="s">
        <v>139</v>
      </c>
      <c r="D312" s="277">
        <v>431</v>
      </c>
      <c r="E312" s="277">
        <v>394</v>
      </c>
      <c r="F312" s="277">
        <v>408</v>
      </c>
      <c r="G312" s="525">
        <f t="shared" si="60"/>
        <v>-0.053</v>
      </c>
      <c r="H312" s="525">
        <f t="shared" si="61"/>
        <v>1.036</v>
      </c>
      <c r="I312" s="567" t="str">
        <f t="shared" si="55"/>
        <v>是</v>
      </c>
      <c r="J312" s="568" t="str">
        <f t="shared" si="56"/>
        <v>项</v>
      </c>
    </row>
    <row r="313" ht="34.9" customHeight="1" spans="1:10">
      <c r="A313" s="553">
        <f t="shared" si="59"/>
        <v>7</v>
      </c>
      <c r="B313" s="376">
        <v>2040602</v>
      </c>
      <c r="C313" s="377" t="s">
        <v>140</v>
      </c>
      <c r="D313" s="277">
        <v>22</v>
      </c>
      <c r="E313" s="277">
        <v>24</v>
      </c>
      <c r="F313" s="277">
        <v>15</v>
      </c>
      <c r="G313" s="525">
        <f t="shared" si="60"/>
        <v>-0.318</v>
      </c>
      <c r="H313" s="525">
        <f t="shared" si="61"/>
        <v>0.625</v>
      </c>
      <c r="I313" s="567" t="str">
        <f t="shared" si="55"/>
        <v>是</v>
      </c>
      <c r="J313" s="568" t="str">
        <f t="shared" si="56"/>
        <v>项</v>
      </c>
    </row>
    <row r="314" ht="34.9" customHeight="1" spans="1:10">
      <c r="A314" s="553">
        <f t="shared" si="59"/>
        <v>7</v>
      </c>
      <c r="B314" s="376">
        <v>2040603</v>
      </c>
      <c r="C314" s="377" t="s">
        <v>141</v>
      </c>
      <c r="D314" s="277">
        <v>0</v>
      </c>
      <c r="E314" s="277">
        <v>0</v>
      </c>
      <c r="F314" s="277"/>
      <c r="G314" s="525" t="str">
        <f t="shared" si="60"/>
        <v/>
      </c>
      <c r="H314" s="525" t="str">
        <f t="shared" si="61"/>
        <v/>
      </c>
      <c r="I314" s="567" t="str">
        <f t="shared" si="55"/>
        <v>否</v>
      </c>
      <c r="J314" s="568" t="str">
        <f t="shared" si="56"/>
        <v>项</v>
      </c>
    </row>
    <row r="315" ht="34.9" customHeight="1" spans="1:10">
      <c r="A315" s="553">
        <f t="shared" si="59"/>
        <v>7</v>
      </c>
      <c r="B315" s="376">
        <v>2040604</v>
      </c>
      <c r="C315" s="377" t="s">
        <v>324</v>
      </c>
      <c r="D315" s="277">
        <v>16</v>
      </c>
      <c r="E315" s="277">
        <v>21</v>
      </c>
      <c r="F315" s="277">
        <v>4</v>
      </c>
      <c r="G315" s="525">
        <f t="shared" si="60"/>
        <v>-0.75</v>
      </c>
      <c r="H315" s="525">
        <f t="shared" si="61"/>
        <v>0.19</v>
      </c>
      <c r="I315" s="567" t="str">
        <f t="shared" si="55"/>
        <v>是</v>
      </c>
      <c r="J315" s="568" t="str">
        <f t="shared" si="56"/>
        <v>项</v>
      </c>
    </row>
    <row r="316" ht="34.9" customHeight="1" spans="1:10">
      <c r="A316" s="553">
        <f t="shared" si="59"/>
        <v>7</v>
      </c>
      <c r="B316" s="376">
        <v>2040605</v>
      </c>
      <c r="C316" s="377" t="s">
        <v>325</v>
      </c>
      <c r="D316" s="277">
        <v>23</v>
      </c>
      <c r="E316" s="277">
        <v>23</v>
      </c>
      <c r="F316" s="277">
        <v>3</v>
      </c>
      <c r="G316" s="525">
        <f t="shared" si="60"/>
        <v>-0.87</v>
      </c>
      <c r="H316" s="525">
        <f t="shared" si="61"/>
        <v>0.13</v>
      </c>
      <c r="I316" s="567" t="str">
        <f t="shared" si="55"/>
        <v>是</v>
      </c>
      <c r="J316" s="568" t="str">
        <f t="shared" si="56"/>
        <v>项</v>
      </c>
    </row>
    <row r="317" ht="34.9" customHeight="1" spans="1:10">
      <c r="A317" s="553">
        <f t="shared" si="59"/>
        <v>7</v>
      </c>
      <c r="B317" s="376">
        <v>2040606</v>
      </c>
      <c r="C317" s="377" t="s">
        <v>326</v>
      </c>
      <c r="D317" s="277">
        <v>0</v>
      </c>
      <c r="E317" s="277">
        <v>0</v>
      </c>
      <c r="F317" s="277"/>
      <c r="G317" s="525" t="str">
        <f t="shared" si="60"/>
        <v/>
      </c>
      <c r="H317" s="525" t="str">
        <f t="shared" si="61"/>
        <v/>
      </c>
      <c r="I317" s="567" t="str">
        <f t="shared" si="55"/>
        <v>否</v>
      </c>
      <c r="J317" s="568" t="str">
        <f t="shared" si="56"/>
        <v>项</v>
      </c>
    </row>
    <row r="318" ht="34.9" customHeight="1" spans="1:10">
      <c r="A318" s="553">
        <f t="shared" si="59"/>
        <v>7</v>
      </c>
      <c r="B318" s="376">
        <v>2040607</v>
      </c>
      <c r="C318" s="377" t="s">
        <v>327</v>
      </c>
      <c r="D318" s="277">
        <v>76</v>
      </c>
      <c r="E318" s="277">
        <v>96</v>
      </c>
      <c r="F318" s="277">
        <v>41</v>
      </c>
      <c r="G318" s="525">
        <f t="shared" si="60"/>
        <v>-0.461</v>
      </c>
      <c r="H318" s="525">
        <f t="shared" si="61"/>
        <v>0.427</v>
      </c>
      <c r="I318" s="567" t="str">
        <f t="shared" si="55"/>
        <v>是</v>
      </c>
      <c r="J318" s="568" t="str">
        <f t="shared" si="56"/>
        <v>项</v>
      </c>
    </row>
    <row r="319" ht="34.9" customHeight="1" spans="1:10">
      <c r="A319" s="553">
        <f t="shared" si="59"/>
        <v>7</v>
      </c>
      <c r="B319" s="376">
        <v>2040608</v>
      </c>
      <c r="C319" s="377" t="s">
        <v>328</v>
      </c>
      <c r="D319" s="277">
        <v>0</v>
      </c>
      <c r="E319" s="277">
        <v>0</v>
      </c>
      <c r="F319" s="277"/>
      <c r="G319" s="525" t="str">
        <f t="shared" si="60"/>
        <v/>
      </c>
      <c r="H319" s="525" t="str">
        <f t="shared" si="61"/>
        <v/>
      </c>
      <c r="I319" s="567" t="str">
        <f t="shared" si="55"/>
        <v>否</v>
      </c>
      <c r="J319" s="568" t="str">
        <f t="shared" si="56"/>
        <v>项</v>
      </c>
    </row>
    <row r="320" ht="34.9" customHeight="1" spans="1:10">
      <c r="A320" s="553">
        <f t="shared" si="59"/>
        <v>7</v>
      </c>
      <c r="B320" s="376">
        <v>2040609</v>
      </c>
      <c r="C320" s="193" t="s">
        <v>329</v>
      </c>
      <c r="D320" s="277">
        <v>0</v>
      </c>
      <c r="E320" s="277">
        <v>0</v>
      </c>
      <c r="F320" s="277"/>
      <c r="G320" s="525" t="str">
        <f t="shared" si="60"/>
        <v/>
      </c>
      <c r="H320" s="525" t="str">
        <f t="shared" si="61"/>
        <v/>
      </c>
      <c r="I320" s="567" t="str">
        <f t="shared" si="55"/>
        <v>否</v>
      </c>
      <c r="J320" s="568" t="str">
        <f t="shared" si="56"/>
        <v>项</v>
      </c>
    </row>
    <row r="321" ht="34.9" customHeight="1" spans="1:10">
      <c r="A321" s="553">
        <f t="shared" si="59"/>
        <v>7</v>
      </c>
      <c r="B321" s="376">
        <v>2040610</v>
      </c>
      <c r="C321" s="377" t="s">
        <v>330</v>
      </c>
      <c r="D321" s="277">
        <v>24</v>
      </c>
      <c r="E321" s="277">
        <v>24</v>
      </c>
      <c r="F321" s="277">
        <v>20</v>
      </c>
      <c r="G321" s="525">
        <f t="shared" si="60"/>
        <v>-0.167</v>
      </c>
      <c r="H321" s="525">
        <f t="shared" si="61"/>
        <v>0.833</v>
      </c>
      <c r="I321" s="567" t="str">
        <f t="shared" ref="I321:I384" si="70">IF(LEN(B321)=3,"是",IF(C321&lt;&gt;"",IF(SUM(D321:F321)&lt;&gt;0,"是","否"),"是"))</f>
        <v>是</v>
      </c>
      <c r="J321" s="568" t="str">
        <f t="shared" ref="J321:J384" si="71">IF(LEN(B321)=3,"类",IF(LEN(B321)=5,"款","项"))</f>
        <v>项</v>
      </c>
    </row>
    <row r="322" ht="34.9" customHeight="1" spans="1:10">
      <c r="A322" s="553">
        <f t="shared" si="59"/>
        <v>7</v>
      </c>
      <c r="B322" s="376">
        <v>2040611</v>
      </c>
      <c r="C322" s="193" t="s">
        <v>331</v>
      </c>
      <c r="D322" s="277">
        <v>0</v>
      </c>
      <c r="E322" s="277">
        <v>0</v>
      </c>
      <c r="F322" s="277"/>
      <c r="G322" s="525" t="str">
        <f t="shared" si="60"/>
        <v/>
      </c>
      <c r="H322" s="525" t="str">
        <f t="shared" si="61"/>
        <v/>
      </c>
      <c r="I322" s="567" t="str">
        <f t="shared" si="70"/>
        <v>否</v>
      </c>
      <c r="J322" s="568" t="str">
        <f t="shared" si="71"/>
        <v>项</v>
      </c>
    </row>
    <row r="323" ht="34.9" customHeight="1" spans="1:10">
      <c r="A323" s="553">
        <f t="shared" si="59"/>
        <v>7</v>
      </c>
      <c r="B323" s="376">
        <v>2040612</v>
      </c>
      <c r="C323" s="377" t="s">
        <v>332</v>
      </c>
      <c r="D323" s="277">
        <v>11</v>
      </c>
      <c r="E323" s="277">
        <v>3</v>
      </c>
      <c r="F323" s="277"/>
      <c r="G323" s="525">
        <f t="shared" si="60"/>
        <v>-1</v>
      </c>
      <c r="H323" s="525">
        <f t="shared" si="61"/>
        <v>0</v>
      </c>
      <c r="I323" s="567" t="str">
        <f t="shared" si="70"/>
        <v>是</v>
      </c>
      <c r="J323" s="568" t="str">
        <f t="shared" si="71"/>
        <v>项</v>
      </c>
    </row>
    <row r="324" ht="34.9" customHeight="1" spans="1:10">
      <c r="A324" s="553">
        <f t="shared" si="59"/>
        <v>7</v>
      </c>
      <c r="B324" s="376">
        <v>2040613</v>
      </c>
      <c r="C324" s="377" t="s">
        <v>180</v>
      </c>
      <c r="D324" s="277">
        <v>0</v>
      </c>
      <c r="E324" s="277">
        <v>0</v>
      </c>
      <c r="F324" s="277"/>
      <c r="G324" s="525" t="str">
        <f t="shared" si="60"/>
        <v/>
      </c>
      <c r="H324" s="525" t="str">
        <f t="shared" si="61"/>
        <v/>
      </c>
      <c r="I324" s="567" t="str">
        <f t="shared" si="70"/>
        <v>否</v>
      </c>
      <c r="J324" s="568" t="str">
        <f t="shared" si="71"/>
        <v>项</v>
      </c>
    </row>
    <row r="325" ht="34.9" customHeight="1" spans="1:10">
      <c r="A325" s="553">
        <f t="shared" si="59"/>
        <v>7</v>
      </c>
      <c r="B325" s="376">
        <v>2040650</v>
      </c>
      <c r="C325" s="377" t="s">
        <v>148</v>
      </c>
      <c r="D325" s="277">
        <v>3</v>
      </c>
      <c r="E325" s="277">
        <v>0</v>
      </c>
      <c r="F325" s="277"/>
      <c r="G325" s="525">
        <f t="shared" si="60"/>
        <v>-1</v>
      </c>
      <c r="H325" s="525" t="str">
        <f t="shared" si="61"/>
        <v/>
      </c>
      <c r="I325" s="567" t="str">
        <f t="shared" si="70"/>
        <v>是</v>
      </c>
      <c r="J325" s="568" t="str">
        <f t="shared" si="71"/>
        <v>项</v>
      </c>
    </row>
    <row r="326" ht="34.9" customHeight="1" spans="1:10">
      <c r="A326" s="553">
        <f t="shared" ref="A326:A389" si="72">LEN(B326)</f>
        <v>7</v>
      </c>
      <c r="B326" s="376">
        <v>2040699</v>
      </c>
      <c r="C326" s="377" t="s">
        <v>333</v>
      </c>
      <c r="D326" s="277">
        <v>102</v>
      </c>
      <c r="E326" s="277">
        <v>128</v>
      </c>
      <c r="F326" s="277">
        <v>26</v>
      </c>
      <c r="G326" s="525">
        <f t="shared" ref="G326:G389" si="73">IF(D326&lt;&gt;0,F326/D326-1,"")</f>
        <v>-0.745</v>
      </c>
      <c r="H326" s="525">
        <f t="shared" ref="H326:H389" si="74">IF(E326&lt;&gt;0,F326/E326,"")</f>
        <v>0.203</v>
      </c>
      <c r="I326" s="567" t="str">
        <f t="shared" si="70"/>
        <v>是</v>
      </c>
      <c r="J326" s="568" t="str">
        <f t="shared" si="71"/>
        <v>项</v>
      </c>
    </row>
    <row r="327" ht="34.9" customHeight="1" spans="1:10">
      <c r="A327" s="553">
        <f t="shared" si="72"/>
        <v>5</v>
      </c>
      <c r="B327" s="376">
        <v>20407</v>
      </c>
      <c r="C327" s="377" t="s">
        <v>334</v>
      </c>
      <c r="D327" s="277">
        <f>SUM(D328:D336)</f>
        <v>0</v>
      </c>
      <c r="E327" s="277">
        <f t="shared" ref="D327:F327" si="75">SUM(E328:E336)</f>
        <v>0</v>
      </c>
      <c r="F327" s="277">
        <f t="shared" si="75"/>
        <v>0</v>
      </c>
      <c r="G327" s="525" t="str">
        <f t="shared" si="73"/>
        <v/>
      </c>
      <c r="H327" s="525" t="str">
        <f t="shared" si="74"/>
        <v/>
      </c>
      <c r="I327" s="567" t="str">
        <f t="shared" si="70"/>
        <v>否</v>
      </c>
      <c r="J327" s="568" t="str">
        <f t="shared" si="71"/>
        <v>款</v>
      </c>
    </row>
    <row r="328" ht="34.9" customHeight="1" spans="1:10">
      <c r="A328" s="553">
        <f t="shared" si="72"/>
        <v>7</v>
      </c>
      <c r="B328" s="376">
        <v>2040701</v>
      </c>
      <c r="C328" s="377" t="s">
        <v>139</v>
      </c>
      <c r="D328" s="277">
        <v>0</v>
      </c>
      <c r="E328" s="277">
        <v>0</v>
      </c>
      <c r="F328" s="277"/>
      <c r="G328" s="525" t="str">
        <f t="shared" si="73"/>
        <v/>
      </c>
      <c r="H328" s="525" t="str">
        <f t="shared" si="74"/>
        <v/>
      </c>
      <c r="I328" s="567" t="str">
        <f t="shared" si="70"/>
        <v>否</v>
      </c>
      <c r="J328" s="568" t="str">
        <f t="shared" si="71"/>
        <v>项</v>
      </c>
    </row>
    <row r="329" ht="34.9" customHeight="1" spans="1:10">
      <c r="A329" s="553">
        <f t="shared" si="72"/>
        <v>7</v>
      </c>
      <c r="B329" s="376">
        <v>2040702</v>
      </c>
      <c r="C329" s="377" t="s">
        <v>140</v>
      </c>
      <c r="D329" s="277">
        <v>0</v>
      </c>
      <c r="E329" s="277">
        <v>0</v>
      </c>
      <c r="F329" s="277"/>
      <c r="G329" s="525" t="str">
        <f t="shared" si="73"/>
        <v/>
      </c>
      <c r="H329" s="525" t="str">
        <f t="shared" si="74"/>
        <v/>
      </c>
      <c r="I329" s="567" t="str">
        <f t="shared" si="70"/>
        <v>否</v>
      </c>
      <c r="J329" s="568" t="str">
        <f t="shared" si="71"/>
        <v>项</v>
      </c>
    </row>
    <row r="330" ht="34.9" customHeight="1" spans="1:10">
      <c r="A330" s="553">
        <f t="shared" si="72"/>
        <v>7</v>
      </c>
      <c r="B330" s="376">
        <v>2040703</v>
      </c>
      <c r="C330" s="377" t="s">
        <v>141</v>
      </c>
      <c r="D330" s="277">
        <v>0</v>
      </c>
      <c r="E330" s="277">
        <v>0</v>
      </c>
      <c r="F330" s="277"/>
      <c r="G330" s="525" t="str">
        <f t="shared" si="73"/>
        <v/>
      </c>
      <c r="H330" s="525" t="str">
        <f t="shared" si="74"/>
        <v/>
      </c>
      <c r="I330" s="567" t="str">
        <f t="shared" si="70"/>
        <v>否</v>
      </c>
      <c r="J330" s="568" t="str">
        <f t="shared" si="71"/>
        <v>项</v>
      </c>
    </row>
    <row r="331" ht="34.9" customHeight="1" spans="1:10">
      <c r="A331" s="553">
        <f t="shared" si="72"/>
        <v>7</v>
      </c>
      <c r="B331" s="376">
        <v>2040704</v>
      </c>
      <c r="C331" s="377" t="s">
        <v>335</v>
      </c>
      <c r="D331" s="277">
        <v>0</v>
      </c>
      <c r="E331" s="277">
        <v>0</v>
      </c>
      <c r="F331" s="277"/>
      <c r="G331" s="525" t="str">
        <f t="shared" si="73"/>
        <v/>
      </c>
      <c r="H331" s="525" t="str">
        <f t="shared" si="74"/>
        <v/>
      </c>
      <c r="I331" s="567" t="str">
        <f t="shared" si="70"/>
        <v>否</v>
      </c>
      <c r="J331" s="568" t="str">
        <f t="shared" si="71"/>
        <v>项</v>
      </c>
    </row>
    <row r="332" ht="34.9" customHeight="1" spans="1:10">
      <c r="A332" s="553">
        <f t="shared" si="72"/>
        <v>7</v>
      </c>
      <c r="B332" s="376">
        <v>2040705</v>
      </c>
      <c r="C332" s="377" t="s">
        <v>336</v>
      </c>
      <c r="D332" s="277">
        <v>0</v>
      </c>
      <c r="E332" s="277">
        <v>0</v>
      </c>
      <c r="F332" s="277"/>
      <c r="G332" s="525" t="str">
        <f t="shared" si="73"/>
        <v/>
      </c>
      <c r="H332" s="525" t="str">
        <f t="shared" si="74"/>
        <v/>
      </c>
      <c r="I332" s="567" t="str">
        <f t="shared" si="70"/>
        <v>否</v>
      </c>
      <c r="J332" s="568" t="str">
        <f t="shared" si="71"/>
        <v>项</v>
      </c>
    </row>
    <row r="333" ht="34.9" customHeight="1" spans="1:10">
      <c r="A333" s="553">
        <f t="shared" si="72"/>
        <v>7</v>
      </c>
      <c r="B333" s="376">
        <v>2040706</v>
      </c>
      <c r="C333" s="377" t="s">
        <v>337</v>
      </c>
      <c r="D333" s="277">
        <v>0</v>
      </c>
      <c r="E333" s="277">
        <v>0</v>
      </c>
      <c r="F333" s="277"/>
      <c r="G333" s="525" t="str">
        <f t="shared" si="73"/>
        <v/>
      </c>
      <c r="H333" s="525" t="str">
        <f t="shared" si="74"/>
        <v/>
      </c>
      <c r="I333" s="567" t="str">
        <f t="shared" si="70"/>
        <v>否</v>
      </c>
      <c r="J333" s="568" t="str">
        <f t="shared" si="71"/>
        <v>项</v>
      </c>
    </row>
    <row r="334" ht="34.9" customHeight="1" spans="1:10">
      <c r="A334" s="553">
        <f t="shared" si="72"/>
        <v>7</v>
      </c>
      <c r="B334" s="376">
        <v>2040707</v>
      </c>
      <c r="C334" s="377" t="s">
        <v>180</v>
      </c>
      <c r="D334" s="277">
        <v>0</v>
      </c>
      <c r="E334" s="277">
        <v>0</v>
      </c>
      <c r="F334" s="277"/>
      <c r="G334" s="525" t="str">
        <f t="shared" si="73"/>
        <v/>
      </c>
      <c r="H334" s="525" t="str">
        <f t="shared" si="74"/>
        <v/>
      </c>
      <c r="I334" s="567" t="str">
        <f t="shared" si="70"/>
        <v>否</v>
      </c>
      <c r="J334" s="568" t="str">
        <f t="shared" si="71"/>
        <v>项</v>
      </c>
    </row>
    <row r="335" ht="34.9" customHeight="1" spans="1:10">
      <c r="A335" s="553">
        <f t="shared" si="72"/>
        <v>7</v>
      </c>
      <c r="B335" s="376">
        <v>2040750</v>
      </c>
      <c r="C335" s="377" t="s">
        <v>148</v>
      </c>
      <c r="D335" s="277">
        <v>0</v>
      </c>
      <c r="E335" s="277">
        <v>0</v>
      </c>
      <c r="F335" s="277"/>
      <c r="G335" s="525" t="str">
        <f t="shared" si="73"/>
        <v/>
      </c>
      <c r="H335" s="525" t="str">
        <f t="shared" si="74"/>
        <v/>
      </c>
      <c r="I335" s="567" t="str">
        <f t="shared" si="70"/>
        <v>否</v>
      </c>
      <c r="J335" s="568" t="str">
        <f t="shared" si="71"/>
        <v>项</v>
      </c>
    </row>
    <row r="336" ht="34.9" customHeight="1" spans="1:10">
      <c r="A336" s="553">
        <f t="shared" si="72"/>
        <v>7</v>
      </c>
      <c r="B336" s="376">
        <v>2040799</v>
      </c>
      <c r="C336" s="377" t="s">
        <v>338</v>
      </c>
      <c r="D336" s="277">
        <v>0</v>
      </c>
      <c r="E336" s="277">
        <v>0</v>
      </c>
      <c r="F336" s="277"/>
      <c r="G336" s="525" t="str">
        <f t="shared" si="73"/>
        <v/>
      </c>
      <c r="H336" s="525" t="str">
        <f t="shared" si="74"/>
        <v/>
      </c>
      <c r="I336" s="567" t="str">
        <f t="shared" si="70"/>
        <v>否</v>
      </c>
      <c r="J336" s="568" t="str">
        <f t="shared" si="71"/>
        <v>项</v>
      </c>
    </row>
    <row r="337" ht="34.9" customHeight="1" spans="1:10">
      <c r="A337" s="553">
        <f t="shared" si="72"/>
        <v>5</v>
      </c>
      <c r="B337" s="376">
        <v>20408</v>
      </c>
      <c r="C337" s="377" t="s">
        <v>339</v>
      </c>
      <c r="D337" s="277">
        <f>SUM(D338:D346)</f>
        <v>0</v>
      </c>
      <c r="E337" s="277">
        <f t="shared" ref="D337:F337" si="76">SUM(E338:E346)</f>
        <v>0</v>
      </c>
      <c r="F337" s="277">
        <f t="shared" si="76"/>
        <v>0</v>
      </c>
      <c r="G337" s="525" t="str">
        <f t="shared" si="73"/>
        <v/>
      </c>
      <c r="H337" s="525" t="str">
        <f t="shared" si="74"/>
        <v/>
      </c>
      <c r="I337" s="567" t="str">
        <f t="shared" si="70"/>
        <v>否</v>
      </c>
      <c r="J337" s="568" t="str">
        <f t="shared" si="71"/>
        <v>款</v>
      </c>
    </row>
    <row r="338" ht="34.9" customHeight="1" spans="1:10">
      <c r="A338" s="553">
        <f t="shared" si="72"/>
        <v>7</v>
      </c>
      <c r="B338" s="376">
        <v>2040801</v>
      </c>
      <c r="C338" s="377" t="s">
        <v>139</v>
      </c>
      <c r="D338" s="277">
        <v>0</v>
      </c>
      <c r="E338" s="277">
        <v>0</v>
      </c>
      <c r="F338" s="277"/>
      <c r="G338" s="525" t="str">
        <f t="shared" si="73"/>
        <v/>
      </c>
      <c r="H338" s="525" t="str">
        <f t="shared" si="74"/>
        <v/>
      </c>
      <c r="I338" s="567" t="str">
        <f t="shared" si="70"/>
        <v>否</v>
      </c>
      <c r="J338" s="568" t="str">
        <f t="shared" si="71"/>
        <v>项</v>
      </c>
    </row>
    <row r="339" ht="34.9" customHeight="1" spans="1:10">
      <c r="A339" s="553">
        <f t="shared" si="72"/>
        <v>7</v>
      </c>
      <c r="B339" s="376">
        <v>2040802</v>
      </c>
      <c r="C339" s="377" t="s">
        <v>140</v>
      </c>
      <c r="D339" s="277">
        <v>0</v>
      </c>
      <c r="E339" s="277">
        <v>0</v>
      </c>
      <c r="F339" s="277"/>
      <c r="G339" s="525" t="str">
        <f t="shared" si="73"/>
        <v/>
      </c>
      <c r="H339" s="525" t="str">
        <f t="shared" si="74"/>
        <v/>
      </c>
      <c r="I339" s="567" t="str">
        <f t="shared" si="70"/>
        <v>否</v>
      </c>
      <c r="J339" s="568" t="str">
        <f t="shared" si="71"/>
        <v>项</v>
      </c>
    </row>
    <row r="340" ht="34.9" customHeight="1" spans="1:10">
      <c r="A340" s="553">
        <f t="shared" si="72"/>
        <v>7</v>
      </c>
      <c r="B340" s="376">
        <v>2040803</v>
      </c>
      <c r="C340" s="377" t="s">
        <v>141</v>
      </c>
      <c r="D340" s="277">
        <v>0</v>
      </c>
      <c r="E340" s="277">
        <v>0</v>
      </c>
      <c r="F340" s="277"/>
      <c r="G340" s="525" t="str">
        <f t="shared" si="73"/>
        <v/>
      </c>
      <c r="H340" s="525" t="str">
        <f t="shared" si="74"/>
        <v/>
      </c>
      <c r="I340" s="567" t="str">
        <f t="shared" si="70"/>
        <v>否</v>
      </c>
      <c r="J340" s="568" t="str">
        <f t="shared" si="71"/>
        <v>项</v>
      </c>
    </row>
    <row r="341" ht="34.9" customHeight="1" spans="1:10">
      <c r="A341" s="553">
        <f t="shared" si="72"/>
        <v>7</v>
      </c>
      <c r="B341" s="376">
        <v>2040804</v>
      </c>
      <c r="C341" s="377" t="s">
        <v>340</v>
      </c>
      <c r="D341" s="277">
        <v>0</v>
      </c>
      <c r="E341" s="277">
        <v>0</v>
      </c>
      <c r="F341" s="277"/>
      <c r="G341" s="525" t="str">
        <f t="shared" si="73"/>
        <v/>
      </c>
      <c r="H341" s="525" t="str">
        <f t="shared" si="74"/>
        <v/>
      </c>
      <c r="I341" s="567" t="str">
        <f t="shared" si="70"/>
        <v>否</v>
      </c>
      <c r="J341" s="568" t="str">
        <f t="shared" si="71"/>
        <v>项</v>
      </c>
    </row>
    <row r="342" s="426" customFormat="1" ht="34.9" customHeight="1" spans="1:12">
      <c r="A342" s="553">
        <f t="shared" si="72"/>
        <v>7</v>
      </c>
      <c r="B342" s="376">
        <v>2040805</v>
      </c>
      <c r="C342" s="377" t="s">
        <v>341</v>
      </c>
      <c r="D342" s="277">
        <v>0</v>
      </c>
      <c r="E342" s="277">
        <v>0</v>
      </c>
      <c r="F342" s="277"/>
      <c r="G342" s="525" t="str">
        <f t="shared" si="73"/>
        <v/>
      </c>
      <c r="H342" s="525" t="str">
        <f t="shared" si="74"/>
        <v/>
      </c>
      <c r="I342" s="567" t="str">
        <f t="shared" si="70"/>
        <v>否</v>
      </c>
      <c r="J342" s="568" t="str">
        <f t="shared" si="71"/>
        <v>项</v>
      </c>
      <c r="K342" s="555"/>
      <c r="L342" s="556"/>
    </row>
    <row r="343" ht="34.9" customHeight="1" spans="1:10">
      <c r="A343" s="553">
        <f t="shared" si="72"/>
        <v>7</v>
      </c>
      <c r="B343" s="376">
        <v>2040806</v>
      </c>
      <c r="C343" s="377" t="s">
        <v>342</v>
      </c>
      <c r="D343" s="277">
        <v>0</v>
      </c>
      <c r="E343" s="277">
        <v>0</v>
      </c>
      <c r="F343" s="277"/>
      <c r="G343" s="525" t="str">
        <f t="shared" si="73"/>
        <v/>
      </c>
      <c r="H343" s="525" t="str">
        <f t="shared" si="74"/>
        <v/>
      </c>
      <c r="I343" s="567" t="str">
        <f t="shared" si="70"/>
        <v>否</v>
      </c>
      <c r="J343" s="568" t="str">
        <f t="shared" si="71"/>
        <v>项</v>
      </c>
    </row>
    <row r="344" ht="34.9" customHeight="1" spans="1:10">
      <c r="A344" s="553">
        <f t="shared" si="72"/>
        <v>7</v>
      </c>
      <c r="B344" s="376">
        <v>2040807</v>
      </c>
      <c r="C344" s="377" t="s">
        <v>180</v>
      </c>
      <c r="D344" s="277">
        <v>0</v>
      </c>
      <c r="E344" s="277">
        <v>0</v>
      </c>
      <c r="F344" s="277"/>
      <c r="G344" s="525" t="str">
        <f t="shared" si="73"/>
        <v/>
      </c>
      <c r="H344" s="525" t="str">
        <f t="shared" si="74"/>
        <v/>
      </c>
      <c r="I344" s="567" t="str">
        <f t="shared" si="70"/>
        <v>否</v>
      </c>
      <c r="J344" s="568" t="str">
        <f t="shared" si="71"/>
        <v>项</v>
      </c>
    </row>
    <row r="345" ht="34.9" customHeight="1" spans="1:10">
      <c r="A345" s="553">
        <f t="shared" si="72"/>
        <v>7</v>
      </c>
      <c r="B345" s="376">
        <v>2040850</v>
      </c>
      <c r="C345" s="377" t="s">
        <v>148</v>
      </c>
      <c r="D345" s="277">
        <v>0</v>
      </c>
      <c r="E345" s="277">
        <v>0</v>
      </c>
      <c r="F345" s="277"/>
      <c r="G345" s="525" t="str">
        <f t="shared" si="73"/>
        <v/>
      </c>
      <c r="H345" s="525" t="str">
        <f t="shared" si="74"/>
        <v/>
      </c>
      <c r="I345" s="567" t="str">
        <f t="shared" si="70"/>
        <v>否</v>
      </c>
      <c r="J345" s="568" t="str">
        <f t="shared" si="71"/>
        <v>项</v>
      </c>
    </row>
    <row r="346" ht="34.9" customHeight="1" spans="1:10">
      <c r="A346" s="553">
        <f t="shared" si="72"/>
        <v>7</v>
      </c>
      <c r="B346" s="376">
        <v>2040899</v>
      </c>
      <c r="C346" s="377" t="s">
        <v>343</v>
      </c>
      <c r="D346" s="277">
        <v>0</v>
      </c>
      <c r="E346" s="277">
        <v>0</v>
      </c>
      <c r="F346" s="277"/>
      <c r="G346" s="525" t="str">
        <f t="shared" si="73"/>
        <v/>
      </c>
      <c r="H346" s="525" t="str">
        <f t="shared" si="74"/>
        <v/>
      </c>
      <c r="I346" s="567" t="str">
        <f t="shared" si="70"/>
        <v>否</v>
      </c>
      <c r="J346" s="568" t="str">
        <f t="shared" si="71"/>
        <v>项</v>
      </c>
    </row>
    <row r="347" s="426" customFormat="1" ht="34.9" customHeight="1" spans="1:12">
      <c r="A347" s="553">
        <f t="shared" si="72"/>
        <v>5</v>
      </c>
      <c r="B347" s="376">
        <v>20409</v>
      </c>
      <c r="C347" s="377" t="s">
        <v>344</v>
      </c>
      <c r="D347" s="277">
        <f>SUM(D348:D354)</f>
        <v>0</v>
      </c>
      <c r="E347" s="277">
        <f t="shared" ref="D347:F347" si="77">SUM(E348:E354)</f>
        <v>0</v>
      </c>
      <c r="F347" s="277">
        <f t="shared" si="77"/>
        <v>0</v>
      </c>
      <c r="G347" s="525" t="str">
        <f t="shared" si="73"/>
        <v/>
      </c>
      <c r="H347" s="525" t="str">
        <f t="shared" si="74"/>
        <v/>
      </c>
      <c r="I347" s="567" t="str">
        <f t="shared" si="70"/>
        <v>否</v>
      </c>
      <c r="J347" s="568" t="str">
        <f t="shared" si="71"/>
        <v>款</v>
      </c>
      <c r="K347" s="555"/>
      <c r="L347" s="556"/>
    </row>
    <row r="348" s="426" customFormat="1" ht="34.9" customHeight="1" spans="1:12">
      <c r="A348" s="553">
        <f t="shared" si="72"/>
        <v>7</v>
      </c>
      <c r="B348" s="376">
        <v>2040901</v>
      </c>
      <c r="C348" s="377" t="s">
        <v>139</v>
      </c>
      <c r="D348" s="277">
        <v>0</v>
      </c>
      <c r="E348" s="277">
        <v>0</v>
      </c>
      <c r="F348" s="277"/>
      <c r="G348" s="525" t="str">
        <f t="shared" si="73"/>
        <v/>
      </c>
      <c r="H348" s="525" t="str">
        <f t="shared" si="74"/>
        <v/>
      </c>
      <c r="I348" s="567" t="str">
        <f t="shared" si="70"/>
        <v>否</v>
      </c>
      <c r="J348" s="568" t="str">
        <f t="shared" si="71"/>
        <v>项</v>
      </c>
      <c r="K348" s="555"/>
      <c r="L348" s="556"/>
    </row>
    <row r="349" ht="34.9" customHeight="1" spans="1:10">
      <c r="A349" s="553">
        <f t="shared" si="72"/>
        <v>7</v>
      </c>
      <c r="B349" s="376">
        <v>2040902</v>
      </c>
      <c r="C349" s="377" t="s">
        <v>140</v>
      </c>
      <c r="D349" s="277">
        <v>0</v>
      </c>
      <c r="E349" s="277">
        <v>0</v>
      </c>
      <c r="F349" s="277"/>
      <c r="G349" s="525" t="str">
        <f t="shared" si="73"/>
        <v/>
      </c>
      <c r="H349" s="525" t="str">
        <f t="shared" si="74"/>
        <v/>
      </c>
      <c r="I349" s="567" t="str">
        <f t="shared" si="70"/>
        <v>否</v>
      </c>
      <c r="J349" s="568" t="str">
        <f t="shared" si="71"/>
        <v>项</v>
      </c>
    </row>
    <row r="350" ht="34.9" customHeight="1" spans="1:10">
      <c r="A350" s="553">
        <f t="shared" si="72"/>
        <v>7</v>
      </c>
      <c r="B350" s="376">
        <v>2040903</v>
      </c>
      <c r="C350" s="377" t="s">
        <v>141</v>
      </c>
      <c r="D350" s="277">
        <v>0</v>
      </c>
      <c r="E350" s="277">
        <v>0</v>
      </c>
      <c r="F350" s="277"/>
      <c r="G350" s="525" t="str">
        <f t="shared" si="73"/>
        <v/>
      </c>
      <c r="H350" s="525" t="str">
        <f t="shared" si="74"/>
        <v/>
      </c>
      <c r="I350" s="567" t="str">
        <f t="shared" si="70"/>
        <v>否</v>
      </c>
      <c r="J350" s="568" t="str">
        <f t="shared" si="71"/>
        <v>项</v>
      </c>
    </row>
    <row r="351" ht="34.9" customHeight="1" spans="1:10">
      <c r="A351" s="553">
        <f t="shared" si="72"/>
        <v>7</v>
      </c>
      <c r="B351" s="376">
        <v>2040904</v>
      </c>
      <c r="C351" s="377" t="s">
        <v>345</v>
      </c>
      <c r="D351" s="277">
        <v>0</v>
      </c>
      <c r="E351" s="277">
        <v>0</v>
      </c>
      <c r="F351" s="277"/>
      <c r="G351" s="525" t="str">
        <f t="shared" si="73"/>
        <v/>
      </c>
      <c r="H351" s="525" t="str">
        <f t="shared" si="74"/>
        <v/>
      </c>
      <c r="I351" s="567" t="str">
        <f t="shared" si="70"/>
        <v>否</v>
      </c>
      <c r="J351" s="568" t="str">
        <f t="shared" si="71"/>
        <v>项</v>
      </c>
    </row>
    <row r="352" s="426" customFormat="1" ht="34.9" customHeight="1" spans="1:12">
      <c r="A352" s="553">
        <f t="shared" si="72"/>
        <v>7</v>
      </c>
      <c r="B352" s="376">
        <v>2040905</v>
      </c>
      <c r="C352" s="378" t="s">
        <v>346</v>
      </c>
      <c r="D352" s="277">
        <v>0</v>
      </c>
      <c r="E352" s="277">
        <v>0</v>
      </c>
      <c r="F352" s="277"/>
      <c r="G352" s="525" t="str">
        <f t="shared" si="73"/>
        <v/>
      </c>
      <c r="H352" s="525" t="str">
        <f t="shared" si="74"/>
        <v/>
      </c>
      <c r="I352" s="567" t="str">
        <f t="shared" si="70"/>
        <v>否</v>
      </c>
      <c r="J352" s="568" t="str">
        <f t="shared" si="71"/>
        <v>项</v>
      </c>
      <c r="K352" s="555"/>
      <c r="L352" s="556"/>
    </row>
    <row r="353" ht="34.9" customHeight="1" spans="1:10">
      <c r="A353" s="553">
        <f t="shared" si="72"/>
        <v>7</v>
      </c>
      <c r="B353" s="376">
        <v>2040950</v>
      </c>
      <c r="C353" s="377" t="s">
        <v>148</v>
      </c>
      <c r="D353" s="277">
        <v>0</v>
      </c>
      <c r="E353" s="277">
        <v>0</v>
      </c>
      <c r="F353" s="277"/>
      <c r="G353" s="525" t="str">
        <f t="shared" si="73"/>
        <v/>
      </c>
      <c r="H353" s="525" t="str">
        <f t="shared" si="74"/>
        <v/>
      </c>
      <c r="I353" s="567" t="str">
        <f t="shared" si="70"/>
        <v>否</v>
      </c>
      <c r="J353" s="568" t="str">
        <f t="shared" si="71"/>
        <v>项</v>
      </c>
    </row>
    <row r="354" ht="34.9" customHeight="1" spans="1:10">
      <c r="A354" s="553">
        <f t="shared" si="72"/>
        <v>7</v>
      </c>
      <c r="B354" s="376">
        <v>2040999</v>
      </c>
      <c r="C354" s="377" t="s">
        <v>347</v>
      </c>
      <c r="D354" s="277">
        <v>0</v>
      </c>
      <c r="E354" s="277">
        <v>0</v>
      </c>
      <c r="F354" s="277"/>
      <c r="G354" s="525" t="str">
        <f t="shared" si="73"/>
        <v/>
      </c>
      <c r="H354" s="525" t="str">
        <f t="shared" si="74"/>
        <v/>
      </c>
      <c r="I354" s="567" t="str">
        <f t="shared" si="70"/>
        <v>否</v>
      </c>
      <c r="J354" s="568" t="str">
        <f t="shared" si="71"/>
        <v>项</v>
      </c>
    </row>
    <row r="355" ht="34.9" customHeight="1" spans="1:10">
      <c r="A355" s="553">
        <f t="shared" si="72"/>
        <v>5</v>
      </c>
      <c r="B355" s="376">
        <v>20410</v>
      </c>
      <c r="C355" s="377" t="s">
        <v>348</v>
      </c>
      <c r="D355" s="277">
        <f>SUM(D356:D360)</f>
        <v>0</v>
      </c>
      <c r="E355" s="277">
        <f t="shared" ref="D355:F355" si="78">SUM(E356:E360)</f>
        <v>0</v>
      </c>
      <c r="F355" s="277">
        <f t="shared" si="78"/>
        <v>0</v>
      </c>
      <c r="G355" s="525" t="str">
        <f t="shared" si="73"/>
        <v/>
      </c>
      <c r="H355" s="525" t="str">
        <f t="shared" si="74"/>
        <v/>
      </c>
      <c r="I355" s="567" t="str">
        <f t="shared" si="70"/>
        <v>否</v>
      </c>
      <c r="J355" s="568" t="str">
        <f t="shared" si="71"/>
        <v>款</v>
      </c>
    </row>
    <row r="356" ht="34.9" customHeight="1" spans="1:10">
      <c r="A356" s="553">
        <f t="shared" si="72"/>
        <v>7</v>
      </c>
      <c r="B356" s="376">
        <v>2041001</v>
      </c>
      <c r="C356" s="377" t="s">
        <v>139</v>
      </c>
      <c r="D356" s="277">
        <v>0</v>
      </c>
      <c r="E356" s="277">
        <v>0</v>
      </c>
      <c r="F356" s="277"/>
      <c r="G356" s="525" t="str">
        <f t="shared" si="73"/>
        <v/>
      </c>
      <c r="H356" s="525" t="str">
        <f t="shared" si="74"/>
        <v/>
      </c>
      <c r="I356" s="567" t="str">
        <f t="shared" si="70"/>
        <v>否</v>
      </c>
      <c r="J356" s="568" t="str">
        <f t="shared" si="71"/>
        <v>项</v>
      </c>
    </row>
    <row r="357" s="426" customFormat="1" ht="34.9" customHeight="1" spans="1:12">
      <c r="A357" s="553">
        <f t="shared" si="72"/>
        <v>7</v>
      </c>
      <c r="B357" s="376">
        <v>2041002</v>
      </c>
      <c r="C357" s="378" t="s">
        <v>140</v>
      </c>
      <c r="D357" s="277">
        <v>0</v>
      </c>
      <c r="E357" s="277">
        <v>0</v>
      </c>
      <c r="F357" s="277"/>
      <c r="G357" s="525" t="str">
        <f t="shared" si="73"/>
        <v/>
      </c>
      <c r="H357" s="525" t="str">
        <f t="shared" si="74"/>
        <v/>
      </c>
      <c r="I357" s="567" t="str">
        <f t="shared" si="70"/>
        <v>否</v>
      </c>
      <c r="J357" s="568" t="str">
        <f t="shared" si="71"/>
        <v>项</v>
      </c>
      <c r="K357" s="555"/>
      <c r="L357" s="556"/>
    </row>
    <row r="358" ht="34.9" customHeight="1" spans="1:10">
      <c r="A358" s="553">
        <f t="shared" si="72"/>
        <v>7</v>
      </c>
      <c r="B358" s="376">
        <v>2041006</v>
      </c>
      <c r="C358" s="378" t="s">
        <v>180</v>
      </c>
      <c r="D358" s="277">
        <v>0</v>
      </c>
      <c r="E358" s="277">
        <v>0</v>
      </c>
      <c r="F358" s="277"/>
      <c r="G358" s="525" t="str">
        <f t="shared" si="73"/>
        <v/>
      </c>
      <c r="H358" s="525" t="str">
        <f t="shared" si="74"/>
        <v/>
      </c>
      <c r="I358" s="567" t="str">
        <f t="shared" si="70"/>
        <v>否</v>
      </c>
      <c r="J358" s="568" t="str">
        <f t="shared" si="71"/>
        <v>项</v>
      </c>
    </row>
    <row r="359" ht="34.9" customHeight="1" spans="1:10">
      <c r="A359" s="553">
        <f t="shared" si="72"/>
        <v>7</v>
      </c>
      <c r="B359" s="376">
        <v>2041007</v>
      </c>
      <c r="C359" s="377" t="s">
        <v>349</v>
      </c>
      <c r="D359" s="277">
        <v>0</v>
      </c>
      <c r="E359" s="277">
        <v>0</v>
      </c>
      <c r="F359" s="277"/>
      <c r="G359" s="525" t="str">
        <f t="shared" si="73"/>
        <v/>
      </c>
      <c r="H359" s="525" t="str">
        <f t="shared" si="74"/>
        <v/>
      </c>
      <c r="I359" s="567" t="str">
        <f t="shared" si="70"/>
        <v>否</v>
      </c>
      <c r="J359" s="568" t="str">
        <f t="shared" si="71"/>
        <v>项</v>
      </c>
    </row>
    <row r="360" ht="34.9" customHeight="1" spans="1:10">
      <c r="A360" s="553">
        <f t="shared" si="72"/>
        <v>7</v>
      </c>
      <c r="B360" s="376">
        <v>2041099</v>
      </c>
      <c r="C360" s="377" t="s">
        <v>350</v>
      </c>
      <c r="D360" s="277">
        <v>0</v>
      </c>
      <c r="E360" s="277">
        <v>0</v>
      </c>
      <c r="F360" s="277"/>
      <c r="G360" s="525" t="str">
        <f t="shared" si="73"/>
        <v/>
      </c>
      <c r="H360" s="525" t="str">
        <f t="shared" si="74"/>
        <v/>
      </c>
      <c r="I360" s="567" t="str">
        <f t="shared" si="70"/>
        <v>否</v>
      </c>
      <c r="J360" s="568" t="str">
        <f t="shared" si="71"/>
        <v>项</v>
      </c>
    </row>
    <row r="361" ht="34.9" customHeight="1" spans="1:10">
      <c r="A361" s="553">
        <f t="shared" si="72"/>
        <v>5</v>
      </c>
      <c r="B361" s="376">
        <v>20499</v>
      </c>
      <c r="C361" s="377" t="s">
        <v>351</v>
      </c>
      <c r="D361" s="277">
        <f>SUM(D362:D363)</f>
        <v>416</v>
      </c>
      <c r="E361" s="277">
        <f t="shared" ref="D361:F361" si="79">SUM(E362:E363)</f>
        <v>701</v>
      </c>
      <c r="F361" s="277">
        <f t="shared" si="79"/>
        <v>153</v>
      </c>
      <c r="G361" s="525">
        <f t="shared" si="73"/>
        <v>-0.632</v>
      </c>
      <c r="H361" s="525">
        <f t="shared" si="74"/>
        <v>0.218</v>
      </c>
      <c r="I361" s="567" t="str">
        <f t="shared" si="70"/>
        <v>是</v>
      </c>
      <c r="J361" s="568" t="str">
        <f t="shared" si="71"/>
        <v>款</v>
      </c>
    </row>
    <row r="362" ht="34.9" customHeight="1" spans="1:10">
      <c r="A362" s="553">
        <f t="shared" si="72"/>
        <v>7</v>
      </c>
      <c r="B362" s="376">
        <v>2049902</v>
      </c>
      <c r="C362" s="377" t="s">
        <v>352</v>
      </c>
      <c r="D362" s="277"/>
      <c r="E362" s="277">
        <v>0</v>
      </c>
      <c r="F362" s="277"/>
      <c r="G362" s="525" t="str">
        <f t="shared" si="73"/>
        <v/>
      </c>
      <c r="H362" s="525" t="str">
        <f t="shared" si="74"/>
        <v/>
      </c>
      <c r="I362" s="567" t="str">
        <f t="shared" si="70"/>
        <v>否</v>
      </c>
      <c r="J362" s="568" t="str">
        <f t="shared" si="71"/>
        <v>项</v>
      </c>
    </row>
    <row r="363" ht="34.9" customHeight="1" spans="1:10">
      <c r="A363" s="553">
        <f t="shared" si="72"/>
        <v>7</v>
      </c>
      <c r="B363" s="570">
        <v>2049999</v>
      </c>
      <c r="C363" s="378" t="s">
        <v>353</v>
      </c>
      <c r="D363" s="277">
        <v>416</v>
      </c>
      <c r="E363" s="277">
        <v>701</v>
      </c>
      <c r="F363" s="277">
        <v>153</v>
      </c>
      <c r="G363" s="525">
        <f t="shared" si="73"/>
        <v>-0.632</v>
      </c>
      <c r="H363" s="525">
        <f t="shared" si="74"/>
        <v>0.218</v>
      </c>
      <c r="I363" s="567" t="str">
        <f t="shared" ref="I363:I385" si="80">IF(LEN(B363)=3,"是",IF(C363&lt;&gt;"",IF(SUM(D363:F363)&lt;&gt;0,"是","否"),"是"))</f>
        <v>是</v>
      </c>
      <c r="J363" s="568" t="str">
        <f t="shared" ref="J363:J385" si="81">IF(LEN(B363)=3,"类",IF(LEN(B363)=5,"款","项"))</f>
        <v>项</v>
      </c>
    </row>
    <row r="364" ht="34.9" customHeight="1" spans="1:10">
      <c r="A364" s="553">
        <f t="shared" si="72"/>
        <v>3</v>
      </c>
      <c r="B364" s="561">
        <v>205</v>
      </c>
      <c r="C364" s="562" t="s">
        <v>86</v>
      </c>
      <c r="D364" s="282">
        <f>+D365+D370+D379+D386+D392+D396+D400+D404+D410+D417</f>
        <v>43403</v>
      </c>
      <c r="E364" s="282">
        <f t="shared" ref="D364:F364" si="82">+E365+E370+E379+E386+E392+E396+E400+E404+E410+E417</f>
        <v>42626</v>
      </c>
      <c r="F364" s="282">
        <f t="shared" si="82"/>
        <v>43402</v>
      </c>
      <c r="G364" s="521">
        <f t="shared" si="73"/>
        <v>0</v>
      </c>
      <c r="H364" s="521">
        <f t="shared" si="74"/>
        <v>1.018</v>
      </c>
      <c r="I364" s="567" t="str">
        <f t="shared" si="80"/>
        <v>是</v>
      </c>
      <c r="J364" s="568" t="str">
        <f t="shared" si="81"/>
        <v>类</v>
      </c>
    </row>
    <row r="365" ht="34.9" customHeight="1" spans="1:10">
      <c r="A365" s="553">
        <f t="shared" si="72"/>
        <v>5</v>
      </c>
      <c r="B365" s="376">
        <v>20501</v>
      </c>
      <c r="C365" s="377" t="s">
        <v>354</v>
      </c>
      <c r="D365" s="277">
        <f>SUM(D366:D369)</f>
        <v>574</v>
      </c>
      <c r="E365" s="277">
        <f t="shared" ref="D365:F365" si="83">SUM(E366:E369)</f>
        <v>595</v>
      </c>
      <c r="F365" s="277">
        <f t="shared" si="83"/>
        <v>599</v>
      </c>
      <c r="G365" s="525">
        <f t="shared" si="73"/>
        <v>0.044</v>
      </c>
      <c r="H365" s="525">
        <f t="shared" si="74"/>
        <v>1.007</v>
      </c>
      <c r="I365" s="567" t="str">
        <f t="shared" si="80"/>
        <v>是</v>
      </c>
      <c r="J365" s="568" t="str">
        <f t="shared" si="81"/>
        <v>款</v>
      </c>
    </row>
    <row r="366" ht="34.9" customHeight="1" spans="1:10">
      <c r="A366" s="553">
        <f t="shared" si="72"/>
        <v>7</v>
      </c>
      <c r="B366" s="376">
        <v>2050101</v>
      </c>
      <c r="C366" s="377" t="s">
        <v>139</v>
      </c>
      <c r="D366" s="277">
        <v>202</v>
      </c>
      <c r="E366" s="277">
        <v>179</v>
      </c>
      <c r="F366" s="277">
        <v>184</v>
      </c>
      <c r="G366" s="525">
        <f t="shared" si="73"/>
        <v>-0.089</v>
      </c>
      <c r="H366" s="525">
        <f t="shared" si="74"/>
        <v>1.028</v>
      </c>
      <c r="I366" s="567" t="str">
        <f t="shared" si="80"/>
        <v>是</v>
      </c>
      <c r="J366" s="568" t="str">
        <f t="shared" si="81"/>
        <v>项</v>
      </c>
    </row>
    <row r="367" s="426" customFormat="1" ht="34.9" customHeight="1" spans="1:12">
      <c r="A367" s="553">
        <f t="shared" si="72"/>
        <v>7</v>
      </c>
      <c r="B367" s="376">
        <v>2050102</v>
      </c>
      <c r="C367" s="377" t="s">
        <v>140</v>
      </c>
      <c r="D367" s="277">
        <v>0</v>
      </c>
      <c r="E367" s="277">
        <v>0</v>
      </c>
      <c r="F367" s="277"/>
      <c r="G367" s="525" t="str">
        <f t="shared" si="73"/>
        <v/>
      </c>
      <c r="H367" s="525" t="str">
        <f t="shared" si="74"/>
        <v/>
      </c>
      <c r="I367" s="567" t="str">
        <f t="shared" si="80"/>
        <v>否</v>
      </c>
      <c r="J367" s="568" t="str">
        <f t="shared" si="81"/>
        <v>项</v>
      </c>
      <c r="K367" s="555"/>
      <c r="L367" s="556"/>
    </row>
    <row r="368" ht="34.9" customHeight="1" spans="1:10">
      <c r="A368" s="553">
        <f t="shared" si="72"/>
        <v>7</v>
      </c>
      <c r="B368" s="376">
        <v>2050103</v>
      </c>
      <c r="C368" s="378" t="s">
        <v>141</v>
      </c>
      <c r="D368" s="277">
        <v>0</v>
      </c>
      <c r="E368" s="277">
        <v>0</v>
      </c>
      <c r="F368" s="277"/>
      <c r="G368" s="525" t="str">
        <f t="shared" si="73"/>
        <v/>
      </c>
      <c r="H368" s="525" t="str">
        <f t="shared" si="74"/>
        <v/>
      </c>
      <c r="I368" s="567" t="str">
        <f t="shared" si="80"/>
        <v>否</v>
      </c>
      <c r="J368" s="568" t="str">
        <f t="shared" si="81"/>
        <v>项</v>
      </c>
    </row>
    <row r="369" ht="34.9" customHeight="1" spans="1:10">
      <c r="A369" s="553">
        <f t="shared" si="72"/>
        <v>7</v>
      </c>
      <c r="B369" s="376">
        <v>2050199</v>
      </c>
      <c r="C369" s="377" t="s">
        <v>355</v>
      </c>
      <c r="D369" s="277">
        <v>372</v>
      </c>
      <c r="E369" s="277">
        <v>416</v>
      </c>
      <c r="F369" s="277">
        <v>415</v>
      </c>
      <c r="G369" s="525">
        <f t="shared" si="73"/>
        <v>0.116</v>
      </c>
      <c r="H369" s="525">
        <f t="shared" si="74"/>
        <v>0.998</v>
      </c>
      <c r="I369" s="567" t="str">
        <f t="shared" si="80"/>
        <v>是</v>
      </c>
      <c r="J369" s="568" t="str">
        <f t="shared" si="81"/>
        <v>项</v>
      </c>
    </row>
    <row r="370" ht="34.9" customHeight="1" spans="1:10">
      <c r="A370" s="553">
        <f t="shared" si="72"/>
        <v>5</v>
      </c>
      <c r="B370" s="376">
        <v>20502</v>
      </c>
      <c r="C370" s="377" t="s">
        <v>356</v>
      </c>
      <c r="D370" s="277">
        <f>SUM(D371:D378)</f>
        <v>41302</v>
      </c>
      <c r="E370" s="277">
        <f t="shared" ref="D370:F370" si="84">SUM(E371:E378)</f>
        <v>33138</v>
      </c>
      <c r="F370" s="277">
        <f t="shared" si="84"/>
        <v>39940</v>
      </c>
      <c r="G370" s="525">
        <f t="shared" si="73"/>
        <v>-0.033</v>
      </c>
      <c r="H370" s="525">
        <f t="shared" si="74"/>
        <v>1.205</v>
      </c>
      <c r="I370" s="567" t="str">
        <f t="shared" si="80"/>
        <v>是</v>
      </c>
      <c r="J370" s="568" t="str">
        <f t="shared" si="81"/>
        <v>款</v>
      </c>
    </row>
    <row r="371" ht="34.9" customHeight="1" spans="1:10">
      <c r="A371" s="553">
        <f t="shared" si="72"/>
        <v>7</v>
      </c>
      <c r="B371" s="376">
        <v>2050201</v>
      </c>
      <c r="C371" s="377" t="s">
        <v>357</v>
      </c>
      <c r="D371" s="277">
        <v>2417</v>
      </c>
      <c r="E371" s="277">
        <v>3333</v>
      </c>
      <c r="F371" s="277">
        <v>2525</v>
      </c>
      <c r="G371" s="525">
        <f t="shared" si="73"/>
        <v>0.045</v>
      </c>
      <c r="H371" s="525">
        <f t="shared" si="74"/>
        <v>0.758</v>
      </c>
      <c r="I371" s="567" t="str">
        <f t="shared" si="80"/>
        <v>是</v>
      </c>
      <c r="J371" s="568" t="str">
        <f t="shared" si="81"/>
        <v>项</v>
      </c>
    </row>
    <row r="372" s="426" customFormat="1" ht="34.9" customHeight="1" spans="1:12">
      <c r="A372" s="553">
        <f t="shared" si="72"/>
        <v>7</v>
      </c>
      <c r="B372" s="376">
        <v>2050202</v>
      </c>
      <c r="C372" s="377" t="s">
        <v>358</v>
      </c>
      <c r="D372" s="277">
        <v>14494</v>
      </c>
      <c r="E372" s="277">
        <v>14396</v>
      </c>
      <c r="F372" s="277">
        <v>13620</v>
      </c>
      <c r="G372" s="525">
        <f t="shared" si="73"/>
        <v>-0.06</v>
      </c>
      <c r="H372" s="525">
        <f t="shared" si="74"/>
        <v>0.946</v>
      </c>
      <c r="I372" s="567" t="str">
        <f t="shared" si="80"/>
        <v>是</v>
      </c>
      <c r="J372" s="568" t="str">
        <f t="shared" si="81"/>
        <v>项</v>
      </c>
      <c r="K372" s="555"/>
      <c r="L372" s="556"/>
    </row>
    <row r="373" s="426" customFormat="1" ht="34.9" customHeight="1" spans="1:12">
      <c r="A373" s="553">
        <f t="shared" si="72"/>
        <v>7</v>
      </c>
      <c r="B373" s="376">
        <v>2050203</v>
      </c>
      <c r="C373" s="377" t="s">
        <v>359</v>
      </c>
      <c r="D373" s="277">
        <v>8070</v>
      </c>
      <c r="E373" s="277">
        <v>7813</v>
      </c>
      <c r="F373" s="277">
        <v>7205</v>
      </c>
      <c r="G373" s="525">
        <f t="shared" si="73"/>
        <v>-0.107</v>
      </c>
      <c r="H373" s="525">
        <f t="shared" si="74"/>
        <v>0.922</v>
      </c>
      <c r="I373" s="567" t="str">
        <f t="shared" si="80"/>
        <v>是</v>
      </c>
      <c r="J373" s="568" t="str">
        <f t="shared" si="81"/>
        <v>项</v>
      </c>
      <c r="K373" s="555"/>
      <c r="L373" s="556"/>
    </row>
    <row r="374" s="426" customFormat="1" ht="34.9" customHeight="1" spans="1:12">
      <c r="A374" s="553">
        <f t="shared" si="72"/>
        <v>7</v>
      </c>
      <c r="B374" s="376">
        <v>2050204</v>
      </c>
      <c r="C374" s="377" t="s">
        <v>360</v>
      </c>
      <c r="D374" s="277">
        <v>3093</v>
      </c>
      <c r="E374" s="277">
        <v>4822</v>
      </c>
      <c r="F374" s="277">
        <v>2850</v>
      </c>
      <c r="G374" s="525">
        <f t="shared" si="73"/>
        <v>-0.079</v>
      </c>
      <c r="H374" s="525">
        <f t="shared" si="74"/>
        <v>0.591</v>
      </c>
      <c r="I374" s="567" t="str">
        <f t="shared" si="80"/>
        <v>是</v>
      </c>
      <c r="J374" s="568" t="str">
        <f t="shared" si="81"/>
        <v>项</v>
      </c>
      <c r="K374" s="555"/>
      <c r="L374" s="556"/>
    </row>
    <row r="375" s="426" customFormat="1" ht="34.9" customHeight="1" spans="1:12">
      <c r="A375" s="553">
        <f t="shared" si="72"/>
        <v>7</v>
      </c>
      <c r="B375" s="376">
        <v>2050205</v>
      </c>
      <c r="C375" s="377" t="s">
        <v>361</v>
      </c>
      <c r="D375" s="277">
        <v>0</v>
      </c>
      <c r="E375" s="277">
        <v>0</v>
      </c>
      <c r="F375" s="277"/>
      <c r="G375" s="525" t="str">
        <f t="shared" si="73"/>
        <v/>
      </c>
      <c r="H375" s="525" t="str">
        <f t="shared" si="74"/>
        <v/>
      </c>
      <c r="I375" s="567" t="str">
        <f t="shared" si="80"/>
        <v>否</v>
      </c>
      <c r="J375" s="568" t="str">
        <f t="shared" si="81"/>
        <v>项</v>
      </c>
      <c r="K375" s="555"/>
      <c r="L375" s="556"/>
    </row>
    <row r="376" s="426" customFormat="1" ht="34.9" customHeight="1" spans="1:12">
      <c r="A376" s="553">
        <f t="shared" si="72"/>
        <v>7</v>
      </c>
      <c r="B376" s="376">
        <v>2050206</v>
      </c>
      <c r="C376" s="193" t="s">
        <v>362</v>
      </c>
      <c r="D376" s="277">
        <v>0</v>
      </c>
      <c r="E376" s="277">
        <v>0</v>
      </c>
      <c r="F376" s="277"/>
      <c r="G376" s="525" t="str">
        <f t="shared" si="73"/>
        <v/>
      </c>
      <c r="H376" s="525" t="str">
        <f t="shared" si="74"/>
        <v/>
      </c>
      <c r="I376" s="567" t="str">
        <f t="shared" si="80"/>
        <v>否</v>
      </c>
      <c r="J376" s="568" t="str">
        <f t="shared" si="81"/>
        <v>项</v>
      </c>
      <c r="K376" s="555"/>
      <c r="L376" s="556"/>
    </row>
    <row r="377" s="426" customFormat="1" ht="34.9" customHeight="1" spans="1:12">
      <c r="A377" s="553">
        <f t="shared" si="72"/>
        <v>7</v>
      </c>
      <c r="B377" s="376">
        <v>2050207</v>
      </c>
      <c r="C377" s="193" t="s">
        <v>363</v>
      </c>
      <c r="D377" s="277">
        <v>0</v>
      </c>
      <c r="E377" s="277">
        <v>0</v>
      </c>
      <c r="F377" s="277"/>
      <c r="G377" s="525" t="str">
        <f t="shared" si="73"/>
        <v/>
      </c>
      <c r="H377" s="525" t="str">
        <f t="shared" si="74"/>
        <v/>
      </c>
      <c r="I377" s="567" t="str">
        <f t="shared" si="80"/>
        <v>否</v>
      </c>
      <c r="J377" s="568" t="str">
        <f t="shared" si="81"/>
        <v>项</v>
      </c>
      <c r="K377" s="555"/>
      <c r="L377" s="556"/>
    </row>
    <row r="378" s="426" customFormat="1" ht="34.9" customHeight="1" spans="1:12">
      <c r="A378" s="553">
        <f t="shared" si="72"/>
        <v>7</v>
      </c>
      <c r="B378" s="376">
        <v>2050299</v>
      </c>
      <c r="C378" s="377" t="s">
        <v>364</v>
      </c>
      <c r="D378" s="277">
        <v>13228</v>
      </c>
      <c r="E378" s="277">
        <v>2774</v>
      </c>
      <c r="F378" s="277">
        <v>13740</v>
      </c>
      <c r="G378" s="525">
        <f t="shared" si="73"/>
        <v>0.039</v>
      </c>
      <c r="H378" s="525">
        <f t="shared" si="74"/>
        <v>4.953</v>
      </c>
      <c r="I378" s="567" t="str">
        <f t="shared" si="80"/>
        <v>是</v>
      </c>
      <c r="J378" s="568" t="str">
        <f t="shared" si="81"/>
        <v>项</v>
      </c>
      <c r="K378" s="555"/>
      <c r="L378" s="556"/>
    </row>
    <row r="379" s="426" customFormat="1" ht="34.9" customHeight="1" spans="1:12">
      <c r="A379" s="553">
        <f t="shared" si="72"/>
        <v>5</v>
      </c>
      <c r="B379" s="376">
        <v>20503</v>
      </c>
      <c r="C379" s="377" t="s">
        <v>365</v>
      </c>
      <c r="D379" s="277">
        <f>SUM(D380:D385)</f>
        <v>1149</v>
      </c>
      <c r="E379" s="277">
        <f t="shared" ref="D379:F379" si="85">SUM(E380:E385)</f>
        <v>1392</v>
      </c>
      <c r="F379" s="277">
        <f t="shared" si="85"/>
        <v>1121</v>
      </c>
      <c r="G379" s="525">
        <f t="shared" si="73"/>
        <v>-0.024</v>
      </c>
      <c r="H379" s="525">
        <f t="shared" si="74"/>
        <v>0.805</v>
      </c>
      <c r="I379" s="567" t="str">
        <f t="shared" si="80"/>
        <v>是</v>
      </c>
      <c r="J379" s="568" t="str">
        <f t="shared" si="81"/>
        <v>款</v>
      </c>
      <c r="K379" s="555"/>
      <c r="L379" s="556"/>
    </row>
    <row r="380" s="426" customFormat="1" ht="34.9" customHeight="1" spans="1:12">
      <c r="A380" s="553">
        <f t="shared" si="72"/>
        <v>7</v>
      </c>
      <c r="B380" s="376">
        <v>2050301</v>
      </c>
      <c r="C380" s="377" t="s">
        <v>366</v>
      </c>
      <c r="D380" s="277">
        <v>0</v>
      </c>
      <c r="E380" s="277">
        <v>0</v>
      </c>
      <c r="F380" s="277"/>
      <c r="G380" s="525" t="str">
        <f t="shared" si="73"/>
        <v/>
      </c>
      <c r="H380" s="525" t="str">
        <f t="shared" si="74"/>
        <v/>
      </c>
      <c r="I380" s="567" t="str">
        <f t="shared" si="80"/>
        <v>否</v>
      </c>
      <c r="J380" s="568" t="str">
        <f t="shared" si="81"/>
        <v>项</v>
      </c>
      <c r="K380" s="555"/>
      <c r="L380" s="556"/>
    </row>
    <row r="381" s="426" customFormat="1" ht="34.9" customHeight="1" spans="1:12">
      <c r="A381" s="553">
        <f t="shared" si="72"/>
        <v>7</v>
      </c>
      <c r="B381" s="376">
        <v>2050302</v>
      </c>
      <c r="C381" s="377" t="s">
        <v>367</v>
      </c>
      <c r="D381" s="277">
        <v>1148</v>
      </c>
      <c r="E381" s="277">
        <v>1392</v>
      </c>
      <c r="F381" s="277">
        <v>1121</v>
      </c>
      <c r="G381" s="525">
        <f t="shared" si="73"/>
        <v>-0.024</v>
      </c>
      <c r="H381" s="525">
        <f t="shared" si="74"/>
        <v>0.805</v>
      </c>
      <c r="I381" s="567" t="str">
        <f t="shared" si="80"/>
        <v>是</v>
      </c>
      <c r="J381" s="568" t="str">
        <f t="shared" si="81"/>
        <v>项</v>
      </c>
      <c r="K381" s="555"/>
      <c r="L381" s="556"/>
    </row>
    <row r="382" s="426" customFormat="1" ht="34.9" customHeight="1" spans="1:12">
      <c r="A382" s="553">
        <f t="shared" si="72"/>
        <v>7</v>
      </c>
      <c r="B382" s="376">
        <v>2050303</v>
      </c>
      <c r="C382" s="378" t="s">
        <v>368</v>
      </c>
      <c r="D382" s="277">
        <v>0</v>
      </c>
      <c r="E382" s="277">
        <v>0</v>
      </c>
      <c r="F382" s="277"/>
      <c r="G382" s="525" t="str">
        <f t="shared" si="73"/>
        <v/>
      </c>
      <c r="H382" s="525" t="str">
        <f t="shared" si="74"/>
        <v/>
      </c>
      <c r="I382" s="567" t="str">
        <f t="shared" si="80"/>
        <v>否</v>
      </c>
      <c r="J382" s="568" t="str">
        <f t="shared" si="81"/>
        <v>项</v>
      </c>
      <c r="K382" s="555"/>
      <c r="L382" s="556"/>
    </row>
    <row r="383" s="426" customFormat="1" ht="34.9" customHeight="1" spans="1:12">
      <c r="A383" s="553">
        <f t="shared" si="72"/>
        <v>7</v>
      </c>
      <c r="B383" s="376">
        <v>2050304</v>
      </c>
      <c r="C383" s="378" t="s">
        <v>369</v>
      </c>
      <c r="D383" s="277"/>
      <c r="E383" s="277"/>
      <c r="F383" s="277"/>
      <c r="G383" s="525" t="str">
        <f t="shared" si="73"/>
        <v/>
      </c>
      <c r="H383" s="525" t="str">
        <f t="shared" si="74"/>
        <v/>
      </c>
      <c r="I383" s="567" t="str">
        <f t="shared" si="80"/>
        <v>否</v>
      </c>
      <c r="J383" s="568" t="str">
        <f t="shared" si="81"/>
        <v>项</v>
      </c>
      <c r="K383" s="555"/>
      <c r="L383" s="556"/>
    </row>
    <row r="384" s="426" customFormat="1" ht="34.9" customHeight="1" spans="1:12">
      <c r="A384" s="553">
        <f t="shared" si="72"/>
        <v>7</v>
      </c>
      <c r="B384" s="376">
        <v>2050305</v>
      </c>
      <c r="C384" s="378" t="s">
        <v>370</v>
      </c>
      <c r="D384" s="277">
        <v>0</v>
      </c>
      <c r="E384" s="277">
        <v>0</v>
      </c>
      <c r="F384" s="277"/>
      <c r="G384" s="525" t="str">
        <f t="shared" si="73"/>
        <v/>
      </c>
      <c r="H384" s="525" t="str">
        <f t="shared" si="74"/>
        <v/>
      </c>
      <c r="I384" s="567" t="str">
        <f t="shared" si="80"/>
        <v>否</v>
      </c>
      <c r="J384" s="568" t="str">
        <f t="shared" si="81"/>
        <v>项</v>
      </c>
      <c r="K384" s="555"/>
      <c r="L384" s="556"/>
    </row>
    <row r="385" s="426" customFormat="1" ht="34.9" customHeight="1" spans="1:12">
      <c r="A385" s="553">
        <f t="shared" si="72"/>
        <v>7</v>
      </c>
      <c r="B385" s="376">
        <v>2050399</v>
      </c>
      <c r="C385" s="378" t="s">
        <v>371</v>
      </c>
      <c r="D385" s="277">
        <v>1</v>
      </c>
      <c r="E385" s="277">
        <v>0</v>
      </c>
      <c r="F385" s="277"/>
      <c r="G385" s="525">
        <f t="shared" si="73"/>
        <v>-1</v>
      </c>
      <c r="H385" s="525" t="str">
        <f t="shared" si="74"/>
        <v/>
      </c>
      <c r="I385" s="567" t="str">
        <f t="shared" si="80"/>
        <v>是</v>
      </c>
      <c r="J385" s="568" t="str">
        <f t="shared" si="81"/>
        <v>项</v>
      </c>
      <c r="K385" s="555"/>
      <c r="L385" s="556"/>
    </row>
    <row r="386" s="426" customFormat="1" ht="34.9" customHeight="1" spans="1:12">
      <c r="A386" s="553">
        <f t="shared" si="72"/>
        <v>5</v>
      </c>
      <c r="B386" s="376">
        <v>20504</v>
      </c>
      <c r="C386" s="378" t="s">
        <v>372</v>
      </c>
      <c r="D386" s="277">
        <f>SUM(D387:D391)</f>
        <v>0</v>
      </c>
      <c r="E386" s="277">
        <f t="shared" ref="D386:F386" si="86">SUM(E387:E391)</f>
        <v>0</v>
      </c>
      <c r="F386" s="277">
        <f t="shared" si="86"/>
        <v>0</v>
      </c>
      <c r="G386" s="525" t="str">
        <f t="shared" si="73"/>
        <v/>
      </c>
      <c r="H386" s="525" t="str">
        <f t="shared" si="74"/>
        <v/>
      </c>
      <c r="I386" s="567" t="str">
        <f t="shared" ref="I386:I449" si="87">IF(LEN(B386)=3,"是",IF(C386&lt;&gt;"",IF(SUM(D386:F386)&lt;&gt;0,"是","否"),"是"))</f>
        <v>否</v>
      </c>
      <c r="J386" s="568" t="str">
        <f t="shared" ref="J386:J449" si="88">IF(LEN(B386)=3,"类",IF(LEN(B386)=5,"款","项"))</f>
        <v>款</v>
      </c>
      <c r="K386" s="555"/>
      <c r="L386" s="556"/>
    </row>
    <row r="387" s="426" customFormat="1" ht="34.9" customHeight="1" spans="1:12">
      <c r="A387" s="553">
        <f t="shared" si="72"/>
        <v>7</v>
      </c>
      <c r="B387" s="376">
        <v>2050401</v>
      </c>
      <c r="C387" s="378" t="s">
        <v>373</v>
      </c>
      <c r="D387" s="277">
        <v>0</v>
      </c>
      <c r="E387" s="277">
        <v>0</v>
      </c>
      <c r="F387" s="277"/>
      <c r="G387" s="525" t="str">
        <f t="shared" si="73"/>
        <v/>
      </c>
      <c r="H387" s="525" t="str">
        <f t="shared" si="74"/>
        <v/>
      </c>
      <c r="I387" s="567" t="str">
        <f t="shared" si="87"/>
        <v>否</v>
      </c>
      <c r="J387" s="568" t="str">
        <f t="shared" si="88"/>
        <v>项</v>
      </c>
      <c r="K387" s="555"/>
      <c r="L387" s="556"/>
    </row>
    <row r="388" s="426" customFormat="1" ht="34.9" customHeight="1" spans="1:12">
      <c r="A388" s="553">
        <f t="shared" si="72"/>
        <v>7</v>
      </c>
      <c r="B388" s="376">
        <v>2050402</v>
      </c>
      <c r="C388" s="378" t="s">
        <v>374</v>
      </c>
      <c r="D388" s="277">
        <v>0</v>
      </c>
      <c r="E388" s="277">
        <v>0</v>
      </c>
      <c r="F388" s="277"/>
      <c r="G388" s="525" t="str">
        <f t="shared" si="73"/>
        <v/>
      </c>
      <c r="H388" s="525" t="str">
        <f t="shared" si="74"/>
        <v/>
      </c>
      <c r="I388" s="567" t="str">
        <f t="shared" si="87"/>
        <v>否</v>
      </c>
      <c r="J388" s="568" t="str">
        <f t="shared" si="88"/>
        <v>项</v>
      </c>
      <c r="K388" s="555"/>
      <c r="L388" s="556"/>
    </row>
    <row r="389" ht="34.9" customHeight="1" spans="1:10">
      <c r="A389" s="553">
        <f t="shared" si="72"/>
        <v>7</v>
      </c>
      <c r="B389" s="376">
        <v>2050403</v>
      </c>
      <c r="C389" s="378" t="s">
        <v>375</v>
      </c>
      <c r="D389" s="277">
        <v>0</v>
      </c>
      <c r="E389" s="277">
        <v>0</v>
      </c>
      <c r="F389" s="277"/>
      <c r="G389" s="525" t="str">
        <f t="shared" si="73"/>
        <v/>
      </c>
      <c r="H389" s="525" t="str">
        <f t="shared" si="74"/>
        <v/>
      </c>
      <c r="I389" s="567" t="str">
        <f t="shared" si="87"/>
        <v>否</v>
      </c>
      <c r="J389" s="568" t="str">
        <f t="shared" si="88"/>
        <v>项</v>
      </c>
    </row>
    <row r="390" ht="34.9" customHeight="1" spans="1:10">
      <c r="A390" s="553">
        <f t="shared" ref="A390:A453" si="89">LEN(B390)</f>
        <v>7</v>
      </c>
      <c r="B390" s="376">
        <v>2050404</v>
      </c>
      <c r="C390" s="378" t="s">
        <v>376</v>
      </c>
      <c r="D390" s="277">
        <v>0</v>
      </c>
      <c r="E390" s="277">
        <v>0</v>
      </c>
      <c r="F390" s="277"/>
      <c r="G390" s="525" t="str">
        <f t="shared" ref="G390:G453" si="90">IF(D390&lt;&gt;0,F390/D390-1,"")</f>
        <v/>
      </c>
      <c r="H390" s="525" t="str">
        <f t="shared" ref="H390:H453" si="91">IF(E390&lt;&gt;0,F390/E390,"")</f>
        <v/>
      </c>
      <c r="I390" s="567" t="str">
        <f t="shared" si="87"/>
        <v>否</v>
      </c>
      <c r="J390" s="568" t="str">
        <f t="shared" si="88"/>
        <v>项</v>
      </c>
    </row>
    <row r="391" ht="34.9" customHeight="1" spans="1:10">
      <c r="A391" s="553">
        <f t="shared" si="89"/>
        <v>7</v>
      </c>
      <c r="B391" s="376">
        <v>2050499</v>
      </c>
      <c r="C391" s="378" t="s">
        <v>377</v>
      </c>
      <c r="D391" s="277">
        <v>0</v>
      </c>
      <c r="E391" s="277">
        <v>0</v>
      </c>
      <c r="F391" s="277"/>
      <c r="G391" s="525" t="str">
        <f t="shared" si="90"/>
        <v/>
      </c>
      <c r="H391" s="525" t="str">
        <f t="shared" si="91"/>
        <v/>
      </c>
      <c r="I391" s="567" t="str">
        <f t="shared" si="87"/>
        <v>否</v>
      </c>
      <c r="J391" s="568" t="str">
        <f t="shared" si="88"/>
        <v>项</v>
      </c>
    </row>
    <row r="392" ht="34.9" customHeight="1" spans="1:10">
      <c r="A392" s="553">
        <f t="shared" si="89"/>
        <v>5</v>
      </c>
      <c r="B392" s="376">
        <v>20505</v>
      </c>
      <c r="C392" s="378" t="s">
        <v>378</v>
      </c>
      <c r="D392" s="277">
        <f>SUM(D393:D395)</f>
        <v>0</v>
      </c>
      <c r="E392" s="277">
        <f t="shared" ref="D392:F392" si="92">SUM(E393:E395)</f>
        <v>0</v>
      </c>
      <c r="F392" s="277">
        <f t="shared" si="92"/>
        <v>0</v>
      </c>
      <c r="G392" s="525" t="str">
        <f t="shared" si="90"/>
        <v/>
      </c>
      <c r="H392" s="525" t="str">
        <f t="shared" si="91"/>
        <v/>
      </c>
      <c r="I392" s="567" t="str">
        <f t="shared" si="87"/>
        <v>否</v>
      </c>
      <c r="J392" s="568" t="str">
        <f t="shared" si="88"/>
        <v>款</v>
      </c>
    </row>
    <row r="393" ht="34.9" customHeight="1" spans="1:10">
      <c r="A393" s="553">
        <f t="shared" si="89"/>
        <v>7</v>
      </c>
      <c r="B393" s="376">
        <v>2050501</v>
      </c>
      <c r="C393" s="378" t="s">
        <v>379</v>
      </c>
      <c r="D393" s="277">
        <v>0</v>
      </c>
      <c r="E393" s="277">
        <v>0</v>
      </c>
      <c r="F393" s="277"/>
      <c r="G393" s="525" t="str">
        <f t="shared" si="90"/>
        <v/>
      </c>
      <c r="H393" s="525" t="str">
        <f t="shared" si="91"/>
        <v/>
      </c>
      <c r="I393" s="567" t="str">
        <f t="shared" si="87"/>
        <v>否</v>
      </c>
      <c r="J393" s="568" t="str">
        <f t="shared" si="88"/>
        <v>项</v>
      </c>
    </row>
    <row r="394" ht="34.9" customHeight="1" spans="1:10">
      <c r="A394" s="553">
        <f t="shared" si="89"/>
        <v>7</v>
      </c>
      <c r="B394" s="376">
        <v>2050502</v>
      </c>
      <c r="C394" s="378" t="s">
        <v>380</v>
      </c>
      <c r="D394" s="277">
        <v>0</v>
      </c>
      <c r="E394" s="277">
        <v>0</v>
      </c>
      <c r="F394" s="277"/>
      <c r="G394" s="525" t="str">
        <f t="shared" si="90"/>
        <v/>
      </c>
      <c r="H394" s="525" t="str">
        <f t="shared" si="91"/>
        <v/>
      </c>
      <c r="I394" s="567" t="str">
        <f t="shared" si="87"/>
        <v>否</v>
      </c>
      <c r="J394" s="568" t="str">
        <f t="shared" si="88"/>
        <v>项</v>
      </c>
    </row>
    <row r="395" ht="34.9" customHeight="1" spans="1:10">
      <c r="A395" s="553">
        <f t="shared" si="89"/>
        <v>7</v>
      </c>
      <c r="B395" s="376">
        <v>2050599</v>
      </c>
      <c r="C395" s="378" t="s">
        <v>381</v>
      </c>
      <c r="D395" s="277">
        <v>0</v>
      </c>
      <c r="E395" s="277">
        <v>0</v>
      </c>
      <c r="F395" s="277"/>
      <c r="G395" s="525" t="str">
        <f t="shared" si="90"/>
        <v/>
      </c>
      <c r="H395" s="525" t="str">
        <f t="shared" si="91"/>
        <v/>
      </c>
      <c r="I395" s="567" t="str">
        <f t="shared" si="87"/>
        <v>否</v>
      </c>
      <c r="J395" s="568" t="str">
        <f t="shared" si="88"/>
        <v>项</v>
      </c>
    </row>
    <row r="396" ht="34.9" customHeight="1" spans="1:10">
      <c r="A396" s="553">
        <f t="shared" si="89"/>
        <v>5</v>
      </c>
      <c r="B396" s="376">
        <v>20506</v>
      </c>
      <c r="C396" s="378" t="s">
        <v>382</v>
      </c>
      <c r="D396" s="277">
        <f>SUM(D397:D399)</f>
        <v>0</v>
      </c>
      <c r="E396" s="277">
        <f t="shared" ref="D396:F396" si="93">SUM(E397:E399)</f>
        <v>0</v>
      </c>
      <c r="F396" s="277">
        <f t="shared" si="93"/>
        <v>0</v>
      </c>
      <c r="G396" s="525" t="str">
        <f t="shared" si="90"/>
        <v/>
      </c>
      <c r="H396" s="525" t="str">
        <f t="shared" si="91"/>
        <v/>
      </c>
      <c r="I396" s="567" t="str">
        <f t="shared" si="87"/>
        <v>否</v>
      </c>
      <c r="J396" s="568" t="str">
        <f t="shared" si="88"/>
        <v>款</v>
      </c>
    </row>
    <row r="397" ht="34.9" customHeight="1" spans="1:10">
      <c r="A397" s="553">
        <f t="shared" si="89"/>
        <v>7</v>
      </c>
      <c r="B397" s="376">
        <v>2050601</v>
      </c>
      <c r="C397" s="378" t="s">
        <v>383</v>
      </c>
      <c r="D397" s="277">
        <v>0</v>
      </c>
      <c r="E397" s="277">
        <v>0</v>
      </c>
      <c r="F397" s="277"/>
      <c r="G397" s="525" t="str">
        <f t="shared" si="90"/>
        <v/>
      </c>
      <c r="H397" s="525" t="str">
        <f t="shared" si="91"/>
        <v/>
      </c>
      <c r="I397" s="567" t="str">
        <f t="shared" si="87"/>
        <v>否</v>
      </c>
      <c r="J397" s="568" t="str">
        <f t="shared" si="88"/>
        <v>项</v>
      </c>
    </row>
    <row r="398" ht="34.9" customHeight="1" spans="1:10">
      <c r="A398" s="553">
        <f t="shared" si="89"/>
        <v>7</v>
      </c>
      <c r="B398" s="376">
        <v>2050602</v>
      </c>
      <c r="C398" s="378" t="s">
        <v>384</v>
      </c>
      <c r="D398" s="277">
        <v>0</v>
      </c>
      <c r="E398" s="277">
        <v>0</v>
      </c>
      <c r="F398" s="277"/>
      <c r="G398" s="525" t="str">
        <f t="shared" si="90"/>
        <v/>
      </c>
      <c r="H398" s="525" t="str">
        <f t="shared" si="91"/>
        <v/>
      </c>
      <c r="I398" s="567" t="str">
        <f t="shared" si="87"/>
        <v>否</v>
      </c>
      <c r="J398" s="568" t="str">
        <f t="shared" si="88"/>
        <v>项</v>
      </c>
    </row>
    <row r="399" ht="34.9" customHeight="1" spans="1:10">
      <c r="A399" s="553">
        <f t="shared" si="89"/>
        <v>7</v>
      </c>
      <c r="B399" s="376">
        <v>2050699</v>
      </c>
      <c r="C399" s="377" t="s">
        <v>385</v>
      </c>
      <c r="D399" s="277">
        <v>0</v>
      </c>
      <c r="E399" s="277">
        <v>0</v>
      </c>
      <c r="F399" s="277"/>
      <c r="G399" s="525" t="str">
        <f t="shared" si="90"/>
        <v/>
      </c>
      <c r="H399" s="525" t="str">
        <f t="shared" si="91"/>
        <v/>
      </c>
      <c r="I399" s="567" t="str">
        <f t="shared" si="87"/>
        <v>否</v>
      </c>
      <c r="J399" s="568" t="str">
        <f t="shared" si="88"/>
        <v>项</v>
      </c>
    </row>
    <row r="400" ht="34.9" customHeight="1" spans="1:10">
      <c r="A400" s="553">
        <f t="shared" si="89"/>
        <v>5</v>
      </c>
      <c r="B400" s="376">
        <v>20507</v>
      </c>
      <c r="C400" s="377" t="s">
        <v>386</v>
      </c>
      <c r="D400" s="277">
        <f>SUM(D401:D403)</f>
        <v>0</v>
      </c>
      <c r="E400" s="277">
        <f t="shared" ref="D400:F400" si="94">SUM(E401:E403)</f>
        <v>1</v>
      </c>
      <c r="F400" s="277">
        <f t="shared" si="94"/>
        <v>5</v>
      </c>
      <c r="G400" s="525" t="str">
        <f t="shared" si="90"/>
        <v/>
      </c>
      <c r="H400" s="525">
        <f t="shared" si="91"/>
        <v>5</v>
      </c>
      <c r="I400" s="567" t="str">
        <f t="shared" si="87"/>
        <v>是</v>
      </c>
      <c r="J400" s="568" t="str">
        <f t="shared" si="88"/>
        <v>款</v>
      </c>
    </row>
    <row r="401" ht="34.9" customHeight="1" spans="1:10">
      <c r="A401" s="553">
        <f t="shared" si="89"/>
        <v>7</v>
      </c>
      <c r="B401" s="571">
        <v>2050701</v>
      </c>
      <c r="C401" s="377" t="s">
        <v>387</v>
      </c>
      <c r="D401" s="277">
        <v>0</v>
      </c>
      <c r="E401" s="277">
        <v>1</v>
      </c>
      <c r="F401" s="277"/>
      <c r="G401" s="525" t="str">
        <f t="shared" si="90"/>
        <v/>
      </c>
      <c r="H401" s="525">
        <f t="shared" si="91"/>
        <v>0</v>
      </c>
      <c r="I401" s="567" t="str">
        <f t="shared" si="87"/>
        <v>是</v>
      </c>
      <c r="J401" s="568" t="str">
        <f t="shared" si="88"/>
        <v>项</v>
      </c>
    </row>
    <row r="402" ht="34.9" customHeight="1" spans="1:10">
      <c r="A402" s="553">
        <f t="shared" si="89"/>
        <v>7</v>
      </c>
      <c r="B402" s="376">
        <v>2050702</v>
      </c>
      <c r="C402" s="377" t="s">
        <v>388</v>
      </c>
      <c r="D402" s="277">
        <v>0</v>
      </c>
      <c r="E402" s="277">
        <v>0</v>
      </c>
      <c r="F402" s="277"/>
      <c r="G402" s="525" t="str">
        <f t="shared" si="90"/>
        <v/>
      </c>
      <c r="H402" s="525" t="str">
        <f t="shared" si="91"/>
        <v/>
      </c>
      <c r="I402" s="567" t="str">
        <f t="shared" si="87"/>
        <v>否</v>
      </c>
      <c r="J402" s="568" t="str">
        <f t="shared" si="88"/>
        <v>项</v>
      </c>
    </row>
    <row r="403" ht="34.9" customHeight="1" spans="1:10">
      <c r="A403" s="553">
        <f t="shared" si="89"/>
        <v>7</v>
      </c>
      <c r="B403" s="376">
        <v>2050799</v>
      </c>
      <c r="C403" s="377" t="s">
        <v>389</v>
      </c>
      <c r="D403" s="277">
        <v>0</v>
      </c>
      <c r="E403" s="277">
        <v>0</v>
      </c>
      <c r="F403" s="277">
        <v>5</v>
      </c>
      <c r="G403" s="525" t="str">
        <f t="shared" si="90"/>
        <v/>
      </c>
      <c r="H403" s="525" t="str">
        <f t="shared" si="91"/>
        <v/>
      </c>
      <c r="I403" s="567" t="str">
        <f t="shared" si="87"/>
        <v>是</v>
      </c>
      <c r="J403" s="568" t="str">
        <f t="shared" si="88"/>
        <v>项</v>
      </c>
    </row>
    <row r="404" ht="34.9" customHeight="1" spans="1:10">
      <c r="A404" s="553">
        <f t="shared" si="89"/>
        <v>5</v>
      </c>
      <c r="B404" s="571">
        <v>20508</v>
      </c>
      <c r="C404" s="377" t="s">
        <v>390</v>
      </c>
      <c r="D404" s="277">
        <f>SUM(D405:D409)</f>
        <v>319</v>
      </c>
      <c r="E404" s="277">
        <f t="shared" ref="D404:F404" si="95">SUM(E405:E409)</f>
        <v>1468</v>
      </c>
      <c r="F404" s="277">
        <f t="shared" si="95"/>
        <v>331</v>
      </c>
      <c r="G404" s="525">
        <f t="shared" si="90"/>
        <v>0.038</v>
      </c>
      <c r="H404" s="525">
        <f t="shared" si="91"/>
        <v>0.225</v>
      </c>
      <c r="I404" s="567" t="str">
        <f t="shared" si="87"/>
        <v>是</v>
      </c>
      <c r="J404" s="568" t="str">
        <f t="shared" si="88"/>
        <v>款</v>
      </c>
    </row>
    <row r="405" ht="34.9" customHeight="1" spans="1:10">
      <c r="A405" s="553">
        <f t="shared" si="89"/>
        <v>7</v>
      </c>
      <c r="B405" s="376">
        <v>2050801</v>
      </c>
      <c r="C405" s="377" t="s">
        <v>391</v>
      </c>
      <c r="D405" s="277">
        <v>12</v>
      </c>
      <c r="E405" s="277">
        <v>15</v>
      </c>
      <c r="F405" s="277">
        <v>13</v>
      </c>
      <c r="G405" s="525">
        <f t="shared" si="90"/>
        <v>0.083</v>
      </c>
      <c r="H405" s="525">
        <f t="shared" si="91"/>
        <v>0.867</v>
      </c>
      <c r="I405" s="567" t="str">
        <f t="shared" si="87"/>
        <v>是</v>
      </c>
      <c r="J405" s="568" t="str">
        <f t="shared" si="88"/>
        <v>项</v>
      </c>
    </row>
    <row r="406" ht="34.9" customHeight="1" spans="1:10">
      <c r="A406" s="553">
        <f t="shared" si="89"/>
        <v>7</v>
      </c>
      <c r="B406" s="376">
        <v>2050802</v>
      </c>
      <c r="C406" s="377" t="s">
        <v>392</v>
      </c>
      <c r="D406" s="277">
        <v>304</v>
      </c>
      <c r="E406" s="277">
        <v>1451</v>
      </c>
      <c r="F406" s="277">
        <v>314</v>
      </c>
      <c r="G406" s="525">
        <f t="shared" si="90"/>
        <v>0.033</v>
      </c>
      <c r="H406" s="525">
        <f t="shared" si="91"/>
        <v>0.216</v>
      </c>
      <c r="I406" s="567" t="str">
        <f t="shared" si="87"/>
        <v>是</v>
      </c>
      <c r="J406" s="568" t="str">
        <f t="shared" si="88"/>
        <v>项</v>
      </c>
    </row>
    <row r="407" ht="34.9" customHeight="1" spans="1:10">
      <c r="A407" s="553">
        <f t="shared" si="89"/>
        <v>7</v>
      </c>
      <c r="B407" s="376">
        <v>2050803</v>
      </c>
      <c r="C407" s="377" t="s">
        <v>393</v>
      </c>
      <c r="D407" s="277">
        <v>0</v>
      </c>
      <c r="E407" s="277">
        <v>0</v>
      </c>
      <c r="F407" s="277"/>
      <c r="G407" s="525" t="str">
        <f t="shared" si="90"/>
        <v/>
      </c>
      <c r="H407" s="525" t="str">
        <f t="shared" si="91"/>
        <v/>
      </c>
      <c r="I407" s="567" t="str">
        <f t="shared" si="87"/>
        <v>否</v>
      </c>
      <c r="J407" s="568" t="str">
        <f t="shared" si="88"/>
        <v>项</v>
      </c>
    </row>
    <row r="408" ht="34.9" customHeight="1" spans="1:10">
      <c r="A408" s="553">
        <f t="shared" si="89"/>
        <v>7</v>
      </c>
      <c r="B408" s="376">
        <v>2050804</v>
      </c>
      <c r="C408" s="377" t="s">
        <v>394</v>
      </c>
      <c r="D408" s="277">
        <v>0</v>
      </c>
      <c r="E408" s="277">
        <v>0</v>
      </c>
      <c r="F408" s="277"/>
      <c r="G408" s="525" t="str">
        <f t="shared" si="90"/>
        <v/>
      </c>
      <c r="H408" s="525" t="str">
        <f t="shared" si="91"/>
        <v/>
      </c>
      <c r="I408" s="567" t="str">
        <f t="shared" si="87"/>
        <v>否</v>
      </c>
      <c r="J408" s="568" t="str">
        <f t="shared" si="88"/>
        <v>项</v>
      </c>
    </row>
    <row r="409" ht="34.9" customHeight="1" spans="1:10">
      <c r="A409" s="553">
        <f t="shared" si="89"/>
        <v>7</v>
      </c>
      <c r="B409" s="376">
        <v>2050899</v>
      </c>
      <c r="C409" s="377" t="s">
        <v>395</v>
      </c>
      <c r="D409" s="277">
        <v>3</v>
      </c>
      <c r="E409" s="277">
        <v>2</v>
      </c>
      <c r="F409" s="277">
        <v>4</v>
      </c>
      <c r="G409" s="525">
        <f t="shared" si="90"/>
        <v>0.333</v>
      </c>
      <c r="H409" s="525">
        <f t="shared" si="91"/>
        <v>2</v>
      </c>
      <c r="I409" s="567" t="str">
        <f t="shared" si="87"/>
        <v>是</v>
      </c>
      <c r="J409" s="568" t="str">
        <f t="shared" si="88"/>
        <v>项</v>
      </c>
    </row>
    <row r="410" ht="34.9" customHeight="1" spans="1:10">
      <c r="A410" s="553">
        <f t="shared" si="89"/>
        <v>5</v>
      </c>
      <c r="B410" s="376">
        <v>20509</v>
      </c>
      <c r="C410" s="377" t="s">
        <v>396</v>
      </c>
      <c r="D410" s="277">
        <f>SUM(D411:D416)</f>
        <v>51</v>
      </c>
      <c r="E410" s="277">
        <f t="shared" ref="D410:F410" si="96">SUM(E411:E416)</f>
        <v>0</v>
      </c>
      <c r="F410" s="277">
        <f t="shared" si="96"/>
        <v>0</v>
      </c>
      <c r="G410" s="525">
        <f t="shared" si="90"/>
        <v>-1</v>
      </c>
      <c r="H410" s="525" t="str">
        <f t="shared" si="91"/>
        <v/>
      </c>
      <c r="I410" s="567" t="str">
        <f t="shared" si="87"/>
        <v>是</v>
      </c>
      <c r="J410" s="568" t="str">
        <f t="shared" si="88"/>
        <v>款</v>
      </c>
    </row>
    <row r="411" ht="34.9" customHeight="1" spans="1:10">
      <c r="A411" s="553">
        <f t="shared" si="89"/>
        <v>7</v>
      </c>
      <c r="B411" s="376">
        <v>2050901</v>
      </c>
      <c r="C411" s="377" t="s">
        <v>397</v>
      </c>
      <c r="D411" s="277">
        <v>0</v>
      </c>
      <c r="E411" s="277">
        <v>0</v>
      </c>
      <c r="F411" s="277"/>
      <c r="G411" s="525" t="str">
        <f t="shared" si="90"/>
        <v/>
      </c>
      <c r="H411" s="525" t="str">
        <f t="shared" si="91"/>
        <v/>
      </c>
      <c r="I411" s="567" t="str">
        <f t="shared" si="87"/>
        <v>否</v>
      </c>
      <c r="J411" s="568" t="str">
        <f t="shared" si="88"/>
        <v>项</v>
      </c>
    </row>
    <row r="412" ht="34.9" customHeight="1" spans="1:10">
      <c r="A412" s="553">
        <f t="shared" si="89"/>
        <v>7</v>
      </c>
      <c r="B412" s="376">
        <v>2050902</v>
      </c>
      <c r="C412" s="377" t="s">
        <v>398</v>
      </c>
      <c r="D412" s="277">
        <v>0</v>
      </c>
      <c r="E412" s="277">
        <v>0</v>
      </c>
      <c r="F412" s="277"/>
      <c r="G412" s="525" t="str">
        <f t="shared" si="90"/>
        <v/>
      </c>
      <c r="H412" s="525" t="str">
        <f t="shared" si="91"/>
        <v/>
      </c>
      <c r="I412" s="567" t="str">
        <f t="shared" si="87"/>
        <v>否</v>
      </c>
      <c r="J412" s="568" t="str">
        <f t="shared" si="88"/>
        <v>项</v>
      </c>
    </row>
    <row r="413" ht="34.9" customHeight="1" spans="1:10">
      <c r="A413" s="553">
        <f t="shared" si="89"/>
        <v>7</v>
      </c>
      <c r="B413" s="376">
        <v>2050903</v>
      </c>
      <c r="C413" s="377" t="s">
        <v>399</v>
      </c>
      <c r="D413" s="277">
        <v>0</v>
      </c>
      <c r="E413" s="277">
        <v>0</v>
      </c>
      <c r="F413" s="277"/>
      <c r="G413" s="525" t="str">
        <f t="shared" si="90"/>
        <v/>
      </c>
      <c r="H413" s="525" t="str">
        <f t="shared" si="91"/>
        <v/>
      </c>
      <c r="I413" s="567" t="str">
        <f t="shared" si="87"/>
        <v>否</v>
      </c>
      <c r="J413" s="568" t="str">
        <f t="shared" si="88"/>
        <v>项</v>
      </c>
    </row>
    <row r="414" ht="34.9" customHeight="1" spans="1:10">
      <c r="A414" s="553">
        <f t="shared" si="89"/>
        <v>7</v>
      </c>
      <c r="B414" s="376">
        <v>2050904</v>
      </c>
      <c r="C414" s="377" t="s">
        <v>400</v>
      </c>
      <c r="D414" s="277">
        <v>0</v>
      </c>
      <c r="E414" s="277">
        <v>0</v>
      </c>
      <c r="F414" s="277"/>
      <c r="G414" s="525" t="str">
        <f t="shared" si="90"/>
        <v/>
      </c>
      <c r="H414" s="525" t="str">
        <f t="shared" si="91"/>
        <v/>
      </c>
      <c r="I414" s="567" t="str">
        <f t="shared" si="87"/>
        <v>否</v>
      </c>
      <c r="J414" s="568" t="str">
        <f t="shared" si="88"/>
        <v>项</v>
      </c>
    </row>
    <row r="415" ht="34.9" customHeight="1" spans="1:10">
      <c r="A415" s="553">
        <f t="shared" si="89"/>
        <v>7</v>
      </c>
      <c r="B415" s="376">
        <v>2050905</v>
      </c>
      <c r="C415" s="377" t="s">
        <v>401</v>
      </c>
      <c r="D415" s="277">
        <v>0</v>
      </c>
      <c r="E415" s="277">
        <v>0</v>
      </c>
      <c r="F415" s="277"/>
      <c r="G415" s="525" t="str">
        <f t="shared" si="90"/>
        <v/>
      </c>
      <c r="H415" s="525" t="str">
        <f t="shared" si="91"/>
        <v/>
      </c>
      <c r="I415" s="567" t="str">
        <f t="shared" si="87"/>
        <v>否</v>
      </c>
      <c r="J415" s="568" t="str">
        <f t="shared" si="88"/>
        <v>项</v>
      </c>
    </row>
    <row r="416" ht="34.9" customHeight="1" spans="1:10">
      <c r="A416" s="553">
        <f t="shared" si="89"/>
        <v>7</v>
      </c>
      <c r="B416" s="376">
        <v>2050999</v>
      </c>
      <c r="C416" s="377" t="s">
        <v>402</v>
      </c>
      <c r="D416" s="277">
        <v>51</v>
      </c>
      <c r="E416" s="277">
        <v>0</v>
      </c>
      <c r="F416" s="277"/>
      <c r="G416" s="525">
        <f t="shared" si="90"/>
        <v>-1</v>
      </c>
      <c r="H416" s="525" t="str">
        <f t="shared" si="91"/>
        <v/>
      </c>
      <c r="I416" s="567" t="str">
        <f t="shared" si="87"/>
        <v>是</v>
      </c>
      <c r="J416" s="568" t="str">
        <f t="shared" si="88"/>
        <v>项</v>
      </c>
    </row>
    <row r="417" ht="34.9" customHeight="1" spans="1:10">
      <c r="A417" s="553">
        <f t="shared" si="89"/>
        <v>5</v>
      </c>
      <c r="B417" s="376">
        <v>20599</v>
      </c>
      <c r="C417" s="377" t="s">
        <v>403</v>
      </c>
      <c r="D417" s="277">
        <f>SUM(D418)</f>
        <v>8</v>
      </c>
      <c r="E417" s="277">
        <f t="shared" ref="D417:F417" si="97">SUM(E418)</f>
        <v>6032</v>
      </c>
      <c r="F417" s="277">
        <f t="shared" si="97"/>
        <v>1406</v>
      </c>
      <c r="G417" s="525">
        <f t="shared" si="90"/>
        <v>174.75</v>
      </c>
      <c r="H417" s="525">
        <f t="shared" si="91"/>
        <v>0.233</v>
      </c>
      <c r="I417" s="567" t="str">
        <f t="shared" si="87"/>
        <v>是</v>
      </c>
      <c r="J417" s="568" t="str">
        <f t="shared" si="88"/>
        <v>款</v>
      </c>
    </row>
    <row r="418" ht="34.9" customHeight="1" spans="1:10">
      <c r="A418" s="553">
        <f t="shared" si="89"/>
        <v>7</v>
      </c>
      <c r="B418" s="376">
        <v>2059999</v>
      </c>
      <c r="C418" s="377" t="s">
        <v>404</v>
      </c>
      <c r="D418" s="277">
        <v>8</v>
      </c>
      <c r="E418" s="277">
        <v>6032</v>
      </c>
      <c r="F418" s="277">
        <v>1406</v>
      </c>
      <c r="G418" s="525">
        <f t="shared" si="90"/>
        <v>174.75</v>
      </c>
      <c r="H418" s="525">
        <f t="shared" si="91"/>
        <v>0.233</v>
      </c>
      <c r="I418" s="567" t="str">
        <f t="shared" si="87"/>
        <v>是</v>
      </c>
      <c r="J418" s="568" t="str">
        <f t="shared" si="88"/>
        <v>项</v>
      </c>
    </row>
    <row r="419" ht="34.9" customHeight="1" spans="1:10">
      <c r="A419" s="553">
        <f t="shared" si="89"/>
        <v>3</v>
      </c>
      <c r="B419" s="561">
        <v>206</v>
      </c>
      <c r="C419" s="562" t="s">
        <v>88</v>
      </c>
      <c r="D419" s="282">
        <f>+D420+D425+D435+D441+D446+D451+D456+D463+D467+D471</f>
        <v>9190</v>
      </c>
      <c r="E419" s="282">
        <f t="shared" ref="D419:F419" si="98">+E420+E425+E435+E441+E446+E451+E456+E463+E467+E471</f>
        <v>1576</v>
      </c>
      <c r="F419" s="282">
        <f t="shared" si="98"/>
        <v>916</v>
      </c>
      <c r="G419" s="521">
        <f t="shared" si="90"/>
        <v>-0.9</v>
      </c>
      <c r="H419" s="521">
        <f t="shared" si="91"/>
        <v>0.581</v>
      </c>
      <c r="I419" s="567" t="str">
        <f t="shared" si="87"/>
        <v>是</v>
      </c>
      <c r="J419" s="568" t="str">
        <f t="shared" si="88"/>
        <v>类</v>
      </c>
    </row>
    <row r="420" ht="34.9" customHeight="1" spans="1:10">
      <c r="A420" s="553">
        <f t="shared" si="89"/>
        <v>5</v>
      </c>
      <c r="B420" s="376">
        <v>20601</v>
      </c>
      <c r="C420" s="377" t="s">
        <v>405</v>
      </c>
      <c r="D420" s="277">
        <f>SUM(D421:D424)</f>
        <v>72</v>
      </c>
      <c r="E420" s="277">
        <f t="shared" ref="D420:F420" si="99">SUM(E421:E424)</f>
        <v>124</v>
      </c>
      <c r="F420" s="277">
        <f t="shared" si="99"/>
        <v>64</v>
      </c>
      <c r="G420" s="525">
        <f t="shared" si="90"/>
        <v>-0.111</v>
      </c>
      <c r="H420" s="525">
        <f t="shared" si="91"/>
        <v>0.516</v>
      </c>
      <c r="I420" s="567" t="str">
        <f t="shared" si="87"/>
        <v>是</v>
      </c>
      <c r="J420" s="568" t="str">
        <f t="shared" si="88"/>
        <v>款</v>
      </c>
    </row>
    <row r="421" ht="34.9" customHeight="1" spans="1:10">
      <c r="A421" s="553">
        <f t="shared" si="89"/>
        <v>7</v>
      </c>
      <c r="B421" s="376">
        <v>2060101</v>
      </c>
      <c r="C421" s="377" t="s">
        <v>139</v>
      </c>
      <c r="D421" s="277">
        <v>63</v>
      </c>
      <c r="E421" s="277">
        <v>66</v>
      </c>
      <c r="F421" s="277">
        <v>64</v>
      </c>
      <c r="G421" s="525">
        <f t="shared" si="90"/>
        <v>0.016</v>
      </c>
      <c r="H421" s="525">
        <f t="shared" si="91"/>
        <v>0.97</v>
      </c>
      <c r="I421" s="567" t="str">
        <f t="shared" si="87"/>
        <v>是</v>
      </c>
      <c r="J421" s="568" t="str">
        <f t="shared" si="88"/>
        <v>项</v>
      </c>
    </row>
    <row r="422" s="426" customFormat="1" ht="34.9" customHeight="1" spans="1:12">
      <c r="A422" s="553">
        <f t="shared" si="89"/>
        <v>7</v>
      </c>
      <c r="B422" s="376">
        <v>2060102</v>
      </c>
      <c r="C422" s="377" t="s">
        <v>140</v>
      </c>
      <c r="D422" s="277">
        <v>0</v>
      </c>
      <c r="E422" s="277">
        <v>0</v>
      </c>
      <c r="F422" s="277"/>
      <c r="G422" s="525" t="str">
        <f t="shared" si="90"/>
        <v/>
      </c>
      <c r="H422" s="525" t="str">
        <f t="shared" si="91"/>
        <v/>
      </c>
      <c r="I422" s="567" t="str">
        <f t="shared" si="87"/>
        <v>否</v>
      </c>
      <c r="J422" s="568" t="str">
        <f t="shared" si="88"/>
        <v>项</v>
      </c>
      <c r="K422" s="555"/>
      <c r="L422" s="556"/>
    </row>
    <row r="423" s="426" customFormat="1" ht="34.9" customHeight="1" spans="1:12">
      <c r="A423" s="553">
        <f t="shared" si="89"/>
        <v>7</v>
      </c>
      <c r="B423" s="376">
        <v>2060103</v>
      </c>
      <c r="C423" s="377" t="s">
        <v>141</v>
      </c>
      <c r="D423" s="277">
        <v>0</v>
      </c>
      <c r="E423" s="277">
        <v>0</v>
      </c>
      <c r="F423" s="277"/>
      <c r="G423" s="525" t="str">
        <f t="shared" si="90"/>
        <v/>
      </c>
      <c r="H423" s="525" t="str">
        <f t="shared" si="91"/>
        <v/>
      </c>
      <c r="I423" s="567" t="str">
        <f t="shared" si="87"/>
        <v>否</v>
      </c>
      <c r="J423" s="568" t="str">
        <f t="shared" si="88"/>
        <v>项</v>
      </c>
      <c r="K423" s="555"/>
      <c r="L423" s="556"/>
    </row>
    <row r="424" s="426" customFormat="1" ht="34.9" customHeight="1" spans="1:12">
      <c r="A424" s="553">
        <f t="shared" si="89"/>
        <v>7</v>
      </c>
      <c r="B424" s="376">
        <v>2060199</v>
      </c>
      <c r="C424" s="377" t="s">
        <v>406</v>
      </c>
      <c r="D424" s="277">
        <v>9</v>
      </c>
      <c r="E424" s="277">
        <v>58</v>
      </c>
      <c r="F424" s="277"/>
      <c r="G424" s="525">
        <f t="shared" si="90"/>
        <v>-1</v>
      </c>
      <c r="H424" s="525">
        <f t="shared" si="91"/>
        <v>0</v>
      </c>
      <c r="I424" s="567" t="str">
        <f t="shared" si="87"/>
        <v>是</v>
      </c>
      <c r="J424" s="568" t="str">
        <f t="shared" si="88"/>
        <v>项</v>
      </c>
      <c r="K424" s="555"/>
      <c r="L424" s="556"/>
    </row>
    <row r="425" s="426" customFormat="1" ht="34.9" customHeight="1" spans="1:12">
      <c r="A425" s="553">
        <f t="shared" si="89"/>
        <v>5</v>
      </c>
      <c r="B425" s="376">
        <v>20602</v>
      </c>
      <c r="C425" s="377" t="s">
        <v>407</v>
      </c>
      <c r="D425" s="277">
        <f>SUM(D426:D434)</f>
        <v>0</v>
      </c>
      <c r="E425" s="277">
        <f t="shared" ref="D425:F425" si="100">SUM(E426:E434)</f>
        <v>0</v>
      </c>
      <c r="F425" s="277">
        <f t="shared" si="100"/>
        <v>0</v>
      </c>
      <c r="G425" s="525" t="str">
        <f t="shared" si="90"/>
        <v/>
      </c>
      <c r="H425" s="525" t="str">
        <f t="shared" si="91"/>
        <v/>
      </c>
      <c r="I425" s="567" t="str">
        <f t="shared" si="87"/>
        <v>否</v>
      </c>
      <c r="J425" s="568" t="str">
        <f t="shared" si="88"/>
        <v>款</v>
      </c>
      <c r="K425" s="555"/>
      <c r="L425" s="556"/>
    </row>
    <row r="426" ht="34.9" customHeight="1" spans="1:10">
      <c r="A426" s="553">
        <f t="shared" si="89"/>
        <v>7</v>
      </c>
      <c r="B426" s="376">
        <v>2060201</v>
      </c>
      <c r="C426" s="377" t="s">
        <v>408</v>
      </c>
      <c r="D426" s="277">
        <v>0</v>
      </c>
      <c r="E426" s="277">
        <v>0</v>
      </c>
      <c r="F426" s="277"/>
      <c r="G426" s="525" t="str">
        <f t="shared" si="90"/>
        <v/>
      </c>
      <c r="H426" s="525" t="str">
        <f t="shared" si="91"/>
        <v/>
      </c>
      <c r="I426" s="567" t="str">
        <f t="shared" si="87"/>
        <v>否</v>
      </c>
      <c r="J426" s="568" t="str">
        <f t="shared" si="88"/>
        <v>项</v>
      </c>
    </row>
    <row r="427" ht="34.9" customHeight="1" spans="1:10">
      <c r="A427" s="553">
        <f t="shared" si="89"/>
        <v>7</v>
      </c>
      <c r="B427" s="376">
        <v>2060202</v>
      </c>
      <c r="C427" s="377" t="s">
        <v>409</v>
      </c>
      <c r="D427" s="277"/>
      <c r="E427" s="277"/>
      <c r="F427" s="277"/>
      <c r="G427" s="525" t="str">
        <f t="shared" si="90"/>
        <v/>
      </c>
      <c r="H427" s="525" t="str">
        <f t="shared" si="91"/>
        <v/>
      </c>
      <c r="I427" s="567" t="str">
        <f t="shared" si="87"/>
        <v>否</v>
      </c>
      <c r="J427" s="568" t="str">
        <f t="shared" si="88"/>
        <v>项</v>
      </c>
    </row>
    <row r="428" ht="34.9" customHeight="1" spans="1:10">
      <c r="A428" s="553">
        <f t="shared" si="89"/>
        <v>7</v>
      </c>
      <c r="B428" s="376">
        <v>2060203</v>
      </c>
      <c r="C428" s="377" t="s">
        <v>410</v>
      </c>
      <c r="D428" s="277">
        <v>0</v>
      </c>
      <c r="E428" s="277">
        <v>0</v>
      </c>
      <c r="F428" s="277"/>
      <c r="G428" s="525" t="str">
        <f t="shared" si="90"/>
        <v/>
      </c>
      <c r="H428" s="525" t="str">
        <f t="shared" si="91"/>
        <v/>
      </c>
      <c r="I428" s="567" t="str">
        <f t="shared" si="87"/>
        <v>否</v>
      </c>
      <c r="J428" s="568" t="str">
        <f t="shared" si="88"/>
        <v>项</v>
      </c>
    </row>
    <row r="429" ht="34.9" customHeight="1" spans="1:10">
      <c r="A429" s="553">
        <f t="shared" si="89"/>
        <v>7</v>
      </c>
      <c r="B429" s="376">
        <v>2060204</v>
      </c>
      <c r="C429" s="377" t="s">
        <v>411</v>
      </c>
      <c r="D429" s="277">
        <v>0</v>
      </c>
      <c r="E429" s="277">
        <v>0</v>
      </c>
      <c r="F429" s="277"/>
      <c r="G429" s="525" t="str">
        <f t="shared" si="90"/>
        <v/>
      </c>
      <c r="H429" s="525" t="str">
        <f t="shared" si="91"/>
        <v/>
      </c>
      <c r="I429" s="567" t="str">
        <f t="shared" si="87"/>
        <v>否</v>
      </c>
      <c r="J429" s="568" t="str">
        <f t="shared" si="88"/>
        <v>项</v>
      </c>
    </row>
    <row r="430" ht="34.9" customHeight="1" spans="1:10">
      <c r="A430" s="553">
        <f t="shared" si="89"/>
        <v>7</v>
      </c>
      <c r="B430" s="376">
        <v>2060205</v>
      </c>
      <c r="C430" s="377" t="s">
        <v>412</v>
      </c>
      <c r="D430" s="277">
        <v>0</v>
      </c>
      <c r="E430" s="277">
        <v>0</v>
      </c>
      <c r="F430" s="277"/>
      <c r="G430" s="525" t="str">
        <f t="shared" si="90"/>
        <v/>
      </c>
      <c r="H430" s="525" t="str">
        <f t="shared" si="91"/>
        <v/>
      </c>
      <c r="I430" s="567" t="str">
        <f t="shared" si="87"/>
        <v>否</v>
      </c>
      <c r="J430" s="568" t="str">
        <f t="shared" si="88"/>
        <v>项</v>
      </c>
    </row>
    <row r="431" ht="34.9" customHeight="1" spans="1:10">
      <c r="A431" s="553">
        <f t="shared" si="89"/>
        <v>7</v>
      </c>
      <c r="B431" s="376">
        <v>2060206</v>
      </c>
      <c r="C431" s="377" t="s">
        <v>413</v>
      </c>
      <c r="D431" s="277">
        <v>0</v>
      </c>
      <c r="E431" s="277">
        <v>0</v>
      </c>
      <c r="F431" s="277"/>
      <c r="G431" s="525" t="str">
        <f t="shared" si="90"/>
        <v/>
      </c>
      <c r="H431" s="525" t="str">
        <f t="shared" si="91"/>
        <v/>
      </c>
      <c r="I431" s="567" t="str">
        <f t="shared" si="87"/>
        <v>否</v>
      </c>
      <c r="J431" s="568" t="str">
        <f t="shared" si="88"/>
        <v>项</v>
      </c>
    </row>
    <row r="432" ht="34.9" customHeight="1" spans="1:10">
      <c r="A432" s="553">
        <f t="shared" si="89"/>
        <v>7</v>
      </c>
      <c r="B432" s="376">
        <v>2060207</v>
      </c>
      <c r="C432" s="377" t="s">
        <v>414</v>
      </c>
      <c r="D432" s="277">
        <v>0</v>
      </c>
      <c r="E432" s="277">
        <v>0</v>
      </c>
      <c r="F432" s="277"/>
      <c r="G432" s="525" t="str">
        <f t="shared" si="90"/>
        <v/>
      </c>
      <c r="H432" s="525" t="str">
        <f t="shared" si="91"/>
        <v/>
      </c>
      <c r="I432" s="567" t="str">
        <f t="shared" si="87"/>
        <v>否</v>
      </c>
      <c r="J432" s="568" t="str">
        <f t="shared" si="88"/>
        <v>项</v>
      </c>
    </row>
    <row r="433" ht="34.9" customHeight="1" spans="1:10">
      <c r="A433" s="553">
        <f t="shared" si="89"/>
        <v>7</v>
      </c>
      <c r="B433" s="376">
        <v>2060208</v>
      </c>
      <c r="C433" s="377" t="s">
        <v>415</v>
      </c>
      <c r="D433" s="277"/>
      <c r="E433" s="277">
        <v>0</v>
      </c>
      <c r="F433" s="277"/>
      <c r="G433" s="525" t="str">
        <f t="shared" si="90"/>
        <v/>
      </c>
      <c r="H433" s="525" t="str">
        <f t="shared" si="91"/>
        <v/>
      </c>
      <c r="I433" s="567" t="str">
        <f t="shared" si="87"/>
        <v>否</v>
      </c>
      <c r="J433" s="568" t="str">
        <f t="shared" si="88"/>
        <v>项</v>
      </c>
    </row>
    <row r="434" ht="34.9" customHeight="1" spans="1:10">
      <c r="A434" s="553">
        <f t="shared" si="89"/>
        <v>7</v>
      </c>
      <c r="B434" s="376">
        <v>2060299</v>
      </c>
      <c r="C434" s="378" t="s">
        <v>416</v>
      </c>
      <c r="D434" s="277">
        <v>0</v>
      </c>
      <c r="E434" s="277">
        <v>0</v>
      </c>
      <c r="F434" s="277"/>
      <c r="G434" s="525" t="str">
        <f t="shared" si="90"/>
        <v/>
      </c>
      <c r="H434" s="525" t="str">
        <f t="shared" si="91"/>
        <v/>
      </c>
      <c r="I434" s="567" t="str">
        <f t="shared" ref="I434:I449" si="101">IF(LEN(B434)=3,"是",IF(C434&lt;&gt;"",IF(SUM(D434:F434)&lt;&gt;0,"是","否"),"是"))</f>
        <v>否</v>
      </c>
      <c r="J434" s="568" t="str">
        <f t="shared" ref="J434:J449" si="102">IF(LEN(B434)=3,"类",IF(LEN(B434)=5,"款","项"))</f>
        <v>项</v>
      </c>
    </row>
    <row r="435" s="426" customFormat="1" ht="34.9" customHeight="1" spans="1:12">
      <c r="A435" s="553">
        <f t="shared" si="89"/>
        <v>5</v>
      </c>
      <c r="B435" s="376">
        <v>20603</v>
      </c>
      <c r="C435" s="378" t="s">
        <v>417</v>
      </c>
      <c r="D435" s="277">
        <f>SUM(D436:D440)</f>
        <v>0</v>
      </c>
      <c r="E435" s="277">
        <f t="shared" ref="D435:F435" si="103">SUM(E436:E440)</f>
        <v>0</v>
      </c>
      <c r="F435" s="277">
        <f t="shared" si="103"/>
        <v>0</v>
      </c>
      <c r="G435" s="525" t="str">
        <f t="shared" si="90"/>
        <v/>
      </c>
      <c r="H435" s="525" t="str">
        <f t="shared" si="91"/>
        <v/>
      </c>
      <c r="I435" s="567" t="str">
        <f t="shared" si="101"/>
        <v>否</v>
      </c>
      <c r="J435" s="568" t="str">
        <f t="shared" si="102"/>
        <v>款</v>
      </c>
      <c r="K435" s="555"/>
      <c r="L435" s="556"/>
    </row>
    <row r="436" ht="34.9" customHeight="1" spans="1:10">
      <c r="A436" s="553">
        <f t="shared" si="89"/>
        <v>7</v>
      </c>
      <c r="B436" s="376">
        <v>2060301</v>
      </c>
      <c r="C436" s="378" t="s">
        <v>408</v>
      </c>
      <c r="D436" s="277">
        <v>0</v>
      </c>
      <c r="E436" s="277">
        <v>0</v>
      </c>
      <c r="F436" s="277"/>
      <c r="G436" s="525" t="str">
        <f t="shared" si="90"/>
        <v/>
      </c>
      <c r="H436" s="525" t="str">
        <f t="shared" si="91"/>
        <v/>
      </c>
      <c r="I436" s="567" t="str">
        <f t="shared" si="101"/>
        <v>否</v>
      </c>
      <c r="J436" s="568" t="str">
        <f t="shared" si="102"/>
        <v>项</v>
      </c>
    </row>
    <row r="437" ht="34.9" customHeight="1" spans="1:10">
      <c r="A437" s="553">
        <f t="shared" si="89"/>
        <v>7</v>
      </c>
      <c r="B437" s="376">
        <v>2060302</v>
      </c>
      <c r="C437" s="378" t="s">
        <v>418</v>
      </c>
      <c r="D437" s="277">
        <v>0</v>
      </c>
      <c r="E437" s="277">
        <v>0</v>
      </c>
      <c r="F437" s="277"/>
      <c r="G437" s="525" t="str">
        <f t="shared" si="90"/>
        <v/>
      </c>
      <c r="H437" s="525" t="str">
        <f t="shared" si="91"/>
        <v/>
      </c>
      <c r="I437" s="567" t="str">
        <f t="shared" si="101"/>
        <v>否</v>
      </c>
      <c r="J437" s="568" t="str">
        <f t="shared" si="102"/>
        <v>项</v>
      </c>
    </row>
    <row r="438" ht="34.9" customHeight="1" spans="1:10">
      <c r="A438" s="553">
        <f t="shared" si="89"/>
        <v>7</v>
      </c>
      <c r="B438" s="376">
        <v>2060303</v>
      </c>
      <c r="C438" s="377" t="s">
        <v>419</v>
      </c>
      <c r="D438" s="277">
        <v>0</v>
      </c>
      <c r="E438" s="277">
        <v>0</v>
      </c>
      <c r="F438" s="277"/>
      <c r="G438" s="525" t="str">
        <f t="shared" si="90"/>
        <v/>
      </c>
      <c r="H438" s="525" t="str">
        <f t="shared" si="91"/>
        <v/>
      </c>
      <c r="I438" s="567" t="str">
        <f t="shared" si="101"/>
        <v>否</v>
      </c>
      <c r="J438" s="568" t="str">
        <f t="shared" si="102"/>
        <v>项</v>
      </c>
    </row>
    <row r="439" ht="34.9" customHeight="1" spans="1:10">
      <c r="A439" s="553">
        <f t="shared" si="89"/>
        <v>7</v>
      </c>
      <c r="B439" s="376">
        <v>2060304</v>
      </c>
      <c r="C439" s="377" t="s">
        <v>420</v>
      </c>
      <c r="D439" s="277">
        <v>0</v>
      </c>
      <c r="E439" s="277">
        <v>0</v>
      </c>
      <c r="F439" s="277"/>
      <c r="G439" s="525" t="str">
        <f t="shared" si="90"/>
        <v/>
      </c>
      <c r="H439" s="525" t="str">
        <f t="shared" si="91"/>
        <v/>
      </c>
      <c r="I439" s="567" t="str">
        <f t="shared" si="101"/>
        <v>否</v>
      </c>
      <c r="J439" s="568" t="str">
        <f t="shared" si="102"/>
        <v>项</v>
      </c>
    </row>
    <row r="440" ht="34.9" customHeight="1" spans="1:10">
      <c r="A440" s="553">
        <f t="shared" si="89"/>
        <v>7</v>
      </c>
      <c r="B440" s="376">
        <v>2060399</v>
      </c>
      <c r="C440" s="377" t="s">
        <v>421</v>
      </c>
      <c r="D440" s="277">
        <v>0</v>
      </c>
      <c r="E440" s="277">
        <v>0</v>
      </c>
      <c r="F440" s="277"/>
      <c r="G440" s="525" t="str">
        <f t="shared" si="90"/>
        <v/>
      </c>
      <c r="H440" s="525" t="str">
        <f t="shared" si="91"/>
        <v/>
      </c>
      <c r="I440" s="567" t="str">
        <f t="shared" si="101"/>
        <v>否</v>
      </c>
      <c r="J440" s="568" t="str">
        <f t="shared" si="102"/>
        <v>项</v>
      </c>
    </row>
    <row r="441" ht="34.9" customHeight="1" spans="1:10">
      <c r="A441" s="553">
        <f t="shared" si="89"/>
        <v>5</v>
      </c>
      <c r="B441" s="376">
        <v>20604</v>
      </c>
      <c r="C441" s="377" t="s">
        <v>422</v>
      </c>
      <c r="D441" s="277">
        <f>SUM(D442:D445)</f>
        <v>92</v>
      </c>
      <c r="E441" s="277">
        <f t="shared" ref="D441:F441" si="104">SUM(E442:E445)</f>
        <v>100</v>
      </c>
      <c r="F441" s="277">
        <f t="shared" si="104"/>
        <v>0</v>
      </c>
      <c r="G441" s="525">
        <f t="shared" si="90"/>
        <v>-1</v>
      </c>
      <c r="H441" s="525">
        <f t="shared" si="91"/>
        <v>0</v>
      </c>
      <c r="I441" s="567" t="str">
        <f t="shared" si="101"/>
        <v>是</v>
      </c>
      <c r="J441" s="568" t="str">
        <f t="shared" si="102"/>
        <v>款</v>
      </c>
    </row>
    <row r="442" ht="34.9" customHeight="1" spans="1:10">
      <c r="A442" s="553">
        <f t="shared" si="89"/>
        <v>7</v>
      </c>
      <c r="B442" s="376">
        <v>2060401</v>
      </c>
      <c r="C442" s="377" t="s">
        <v>408</v>
      </c>
      <c r="D442" s="277">
        <v>0</v>
      </c>
      <c r="E442" s="277">
        <v>0</v>
      </c>
      <c r="F442" s="277"/>
      <c r="G442" s="525" t="str">
        <f t="shared" si="90"/>
        <v/>
      </c>
      <c r="H442" s="525" t="str">
        <f t="shared" si="91"/>
        <v/>
      </c>
      <c r="I442" s="567" t="str">
        <f t="shared" si="101"/>
        <v>否</v>
      </c>
      <c r="J442" s="568" t="str">
        <f t="shared" si="102"/>
        <v>项</v>
      </c>
    </row>
    <row r="443" ht="34.9" customHeight="1" spans="1:10">
      <c r="A443" s="553">
        <f t="shared" si="89"/>
        <v>7</v>
      </c>
      <c r="B443" s="376">
        <v>2060404</v>
      </c>
      <c r="C443" s="377" t="s">
        <v>423</v>
      </c>
      <c r="D443" s="277">
        <v>0</v>
      </c>
      <c r="E443" s="277">
        <v>0</v>
      </c>
      <c r="F443" s="277"/>
      <c r="G443" s="525" t="str">
        <f t="shared" si="90"/>
        <v/>
      </c>
      <c r="H443" s="525" t="str">
        <f t="shared" si="91"/>
        <v/>
      </c>
      <c r="I443" s="567" t="str">
        <f t="shared" si="101"/>
        <v>否</v>
      </c>
      <c r="J443" s="568" t="str">
        <f t="shared" si="102"/>
        <v>项</v>
      </c>
    </row>
    <row r="444" ht="34.9" customHeight="1" spans="1:10">
      <c r="A444" s="553">
        <f t="shared" si="89"/>
        <v>7</v>
      </c>
      <c r="B444" s="376">
        <v>2060405</v>
      </c>
      <c r="C444" s="377" t="s">
        <v>424</v>
      </c>
      <c r="D444" s="277"/>
      <c r="E444" s="277">
        <v>0</v>
      </c>
      <c r="F444" s="277"/>
      <c r="G444" s="525" t="str">
        <f t="shared" si="90"/>
        <v/>
      </c>
      <c r="H444" s="525" t="str">
        <f t="shared" si="91"/>
        <v/>
      </c>
      <c r="I444" s="567" t="str">
        <f t="shared" si="101"/>
        <v>否</v>
      </c>
      <c r="J444" s="568" t="str">
        <f t="shared" si="102"/>
        <v>项</v>
      </c>
    </row>
    <row r="445" ht="34.9" customHeight="1" spans="1:10">
      <c r="A445" s="553">
        <f t="shared" si="89"/>
        <v>7</v>
      </c>
      <c r="B445" s="376">
        <v>2060499</v>
      </c>
      <c r="C445" s="378" t="s">
        <v>425</v>
      </c>
      <c r="D445" s="277">
        <v>92</v>
      </c>
      <c r="E445" s="277">
        <v>100</v>
      </c>
      <c r="F445" s="277"/>
      <c r="G445" s="525">
        <f t="shared" si="90"/>
        <v>-1</v>
      </c>
      <c r="H445" s="525">
        <f t="shared" si="91"/>
        <v>0</v>
      </c>
      <c r="I445" s="567" t="str">
        <f t="shared" si="101"/>
        <v>是</v>
      </c>
      <c r="J445" s="568" t="str">
        <f t="shared" si="102"/>
        <v>项</v>
      </c>
    </row>
    <row r="446" ht="34.9" customHeight="1" spans="1:10">
      <c r="A446" s="553">
        <f t="shared" si="89"/>
        <v>5</v>
      </c>
      <c r="B446" s="376">
        <v>20605</v>
      </c>
      <c r="C446" s="377" t="s">
        <v>426</v>
      </c>
      <c r="D446" s="277">
        <f>SUM(D447:D450)</f>
        <v>0</v>
      </c>
      <c r="E446" s="277">
        <f t="shared" ref="D446:F446" si="105">SUM(E447:E450)</f>
        <v>0</v>
      </c>
      <c r="F446" s="277">
        <f t="shared" si="105"/>
        <v>0</v>
      </c>
      <c r="G446" s="525" t="str">
        <f t="shared" si="90"/>
        <v/>
      </c>
      <c r="H446" s="525" t="str">
        <f t="shared" si="91"/>
        <v/>
      </c>
      <c r="I446" s="567" t="str">
        <f t="shared" si="101"/>
        <v>否</v>
      </c>
      <c r="J446" s="568" t="str">
        <f t="shared" si="102"/>
        <v>款</v>
      </c>
    </row>
    <row r="447" ht="34.9" customHeight="1" spans="1:10">
      <c r="A447" s="553">
        <f t="shared" si="89"/>
        <v>7</v>
      </c>
      <c r="B447" s="376">
        <v>2060501</v>
      </c>
      <c r="C447" s="377" t="s">
        <v>408</v>
      </c>
      <c r="D447" s="277">
        <v>0</v>
      </c>
      <c r="E447" s="277">
        <v>0</v>
      </c>
      <c r="F447" s="277"/>
      <c r="G447" s="525" t="str">
        <f t="shared" si="90"/>
        <v/>
      </c>
      <c r="H447" s="525" t="str">
        <f t="shared" si="91"/>
        <v/>
      </c>
      <c r="I447" s="567" t="str">
        <f t="shared" si="101"/>
        <v>否</v>
      </c>
      <c r="J447" s="568" t="str">
        <f t="shared" si="102"/>
        <v>项</v>
      </c>
    </row>
    <row r="448" ht="34.9" customHeight="1" spans="1:10">
      <c r="A448" s="553">
        <f t="shared" si="89"/>
        <v>7</v>
      </c>
      <c r="B448" s="376">
        <v>2060502</v>
      </c>
      <c r="C448" s="377" t="s">
        <v>427</v>
      </c>
      <c r="D448" s="277">
        <v>0</v>
      </c>
      <c r="E448" s="277">
        <v>0</v>
      </c>
      <c r="F448" s="277"/>
      <c r="G448" s="525" t="str">
        <f t="shared" si="90"/>
        <v/>
      </c>
      <c r="H448" s="525" t="str">
        <f t="shared" si="91"/>
        <v/>
      </c>
      <c r="I448" s="567" t="str">
        <f t="shared" si="101"/>
        <v>否</v>
      </c>
      <c r="J448" s="568" t="str">
        <f t="shared" si="102"/>
        <v>项</v>
      </c>
    </row>
    <row r="449" ht="34.9" customHeight="1" spans="1:10">
      <c r="A449" s="553">
        <f t="shared" si="89"/>
        <v>7</v>
      </c>
      <c r="B449" s="376">
        <v>2060503</v>
      </c>
      <c r="C449" s="377" t="s">
        <v>428</v>
      </c>
      <c r="D449" s="277">
        <v>0</v>
      </c>
      <c r="E449" s="277">
        <v>0</v>
      </c>
      <c r="F449" s="277"/>
      <c r="G449" s="525" t="str">
        <f t="shared" si="90"/>
        <v/>
      </c>
      <c r="H449" s="525" t="str">
        <f t="shared" si="91"/>
        <v/>
      </c>
      <c r="I449" s="567" t="str">
        <f t="shared" si="101"/>
        <v>否</v>
      </c>
      <c r="J449" s="568" t="str">
        <f t="shared" si="102"/>
        <v>项</v>
      </c>
    </row>
    <row r="450" ht="34.9" customHeight="1" spans="1:10">
      <c r="A450" s="553">
        <f t="shared" si="89"/>
        <v>7</v>
      </c>
      <c r="B450" s="376">
        <v>2060599</v>
      </c>
      <c r="C450" s="377" t="s">
        <v>429</v>
      </c>
      <c r="D450" s="277">
        <v>0</v>
      </c>
      <c r="E450" s="277">
        <v>0</v>
      </c>
      <c r="F450" s="277"/>
      <c r="G450" s="525" t="str">
        <f t="shared" si="90"/>
        <v/>
      </c>
      <c r="H450" s="525" t="str">
        <f t="shared" si="91"/>
        <v/>
      </c>
      <c r="I450" s="567" t="str">
        <f t="shared" ref="I450:I513" si="106">IF(LEN(B450)=3,"是",IF(C450&lt;&gt;"",IF(SUM(D450:F450)&lt;&gt;0,"是","否"),"是"))</f>
        <v>否</v>
      </c>
      <c r="J450" s="568" t="str">
        <f t="shared" ref="J450:J513" si="107">IF(LEN(B450)=3,"类",IF(LEN(B450)=5,"款","项"))</f>
        <v>项</v>
      </c>
    </row>
    <row r="451" ht="34.9" customHeight="1" spans="1:10">
      <c r="A451" s="553">
        <f t="shared" si="89"/>
        <v>5</v>
      </c>
      <c r="B451" s="376">
        <v>20606</v>
      </c>
      <c r="C451" s="377" t="s">
        <v>430</v>
      </c>
      <c r="D451" s="277">
        <f>SUM(D452:D455)</f>
        <v>0</v>
      </c>
      <c r="E451" s="277">
        <f t="shared" ref="D451:F451" si="108">SUM(E452:E455)</f>
        <v>0</v>
      </c>
      <c r="F451" s="277">
        <f t="shared" si="108"/>
        <v>0</v>
      </c>
      <c r="G451" s="525" t="str">
        <f t="shared" si="90"/>
        <v/>
      </c>
      <c r="H451" s="525" t="str">
        <f t="shared" si="91"/>
        <v/>
      </c>
      <c r="I451" s="567" t="str">
        <f t="shared" si="106"/>
        <v>否</v>
      </c>
      <c r="J451" s="568" t="str">
        <f t="shared" si="107"/>
        <v>款</v>
      </c>
    </row>
    <row r="452" ht="34.9" customHeight="1" spans="1:10">
      <c r="A452" s="553">
        <f t="shared" si="89"/>
        <v>7</v>
      </c>
      <c r="B452" s="376">
        <v>2060601</v>
      </c>
      <c r="C452" s="377" t="s">
        <v>431</v>
      </c>
      <c r="D452" s="277">
        <v>0</v>
      </c>
      <c r="E452" s="277">
        <v>0</v>
      </c>
      <c r="F452" s="277"/>
      <c r="G452" s="525" t="str">
        <f t="shared" si="90"/>
        <v/>
      </c>
      <c r="H452" s="525" t="str">
        <f t="shared" si="91"/>
        <v/>
      </c>
      <c r="I452" s="567" t="str">
        <f t="shared" si="106"/>
        <v>否</v>
      </c>
      <c r="J452" s="568" t="str">
        <f t="shared" si="107"/>
        <v>项</v>
      </c>
    </row>
    <row r="453" ht="34.9" customHeight="1" spans="1:10">
      <c r="A453" s="553">
        <f t="shared" si="89"/>
        <v>7</v>
      </c>
      <c r="B453" s="376">
        <v>2060602</v>
      </c>
      <c r="C453" s="377" t="s">
        <v>432</v>
      </c>
      <c r="D453" s="277">
        <v>0</v>
      </c>
      <c r="E453" s="277">
        <v>0</v>
      </c>
      <c r="F453" s="277"/>
      <c r="G453" s="525" t="str">
        <f t="shared" si="90"/>
        <v/>
      </c>
      <c r="H453" s="525" t="str">
        <f t="shared" si="91"/>
        <v/>
      </c>
      <c r="I453" s="567" t="str">
        <f t="shared" si="106"/>
        <v>否</v>
      </c>
      <c r="J453" s="568" t="str">
        <f t="shared" si="107"/>
        <v>项</v>
      </c>
    </row>
    <row r="454" ht="34.9" customHeight="1" spans="1:10">
      <c r="A454" s="553">
        <f t="shared" ref="A454:A517" si="109">LEN(B454)</f>
        <v>7</v>
      </c>
      <c r="B454" s="376">
        <v>2060603</v>
      </c>
      <c r="C454" s="377" t="s">
        <v>433</v>
      </c>
      <c r="D454" s="277">
        <v>0</v>
      </c>
      <c r="E454" s="277">
        <v>0</v>
      </c>
      <c r="F454" s="277"/>
      <c r="G454" s="525" t="str">
        <f t="shared" ref="G454:G517" si="110">IF(D454&lt;&gt;0,F454/D454-1,"")</f>
        <v/>
      </c>
      <c r="H454" s="525" t="str">
        <f t="shared" ref="H454:H517" si="111">IF(E454&lt;&gt;0,F454/E454,"")</f>
        <v/>
      </c>
      <c r="I454" s="567" t="str">
        <f t="shared" si="106"/>
        <v>否</v>
      </c>
      <c r="J454" s="568" t="str">
        <f t="shared" si="107"/>
        <v>项</v>
      </c>
    </row>
    <row r="455" s="426" customFormat="1" ht="34.9" customHeight="1" spans="1:12">
      <c r="A455" s="553">
        <f t="shared" si="109"/>
        <v>7</v>
      </c>
      <c r="B455" s="376">
        <v>2060699</v>
      </c>
      <c r="C455" s="377" t="s">
        <v>434</v>
      </c>
      <c r="D455" s="277">
        <v>0</v>
      </c>
      <c r="E455" s="277">
        <v>0</v>
      </c>
      <c r="F455" s="277"/>
      <c r="G455" s="525" t="str">
        <f t="shared" si="110"/>
        <v/>
      </c>
      <c r="H455" s="525" t="str">
        <f t="shared" si="111"/>
        <v/>
      </c>
      <c r="I455" s="567" t="str">
        <f t="shared" si="106"/>
        <v>否</v>
      </c>
      <c r="J455" s="568" t="str">
        <f t="shared" si="107"/>
        <v>项</v>
      </c>
      <c r="K455" s="555"/>
      <c r="L455" s="556"/>
    </row>
    <row r="456" ht="34.9" customHeight="1" spans="1:10">
      <c r="A456" s="553">
        <f t="shared" si="109"/>
        <v>5</v>
      </c>
      <c r="B456" s="376">
        <v>20607</v>
      </c>
      <c r="C456" s="377" t="s">
        <v>435</v>
      </c>
      <c r="D456" s="277">
        <f>SUM(D457:D462)</f>
        <v>109</v>
      </c>
      <c r="E456" s="277">
        <f t="shared" ref="D456:F456" si="112">SUM(E457:E462)</f>
        <v>95</v>
      </c>
      <c r="F456" s="277">
        <f t="shared" si="112"/>
        <v>10</v>
      </c>
      <c r="G456" s="525">
        <f t="shared" si="110"/>
        <v>-0.908</v>
      </c>
      <c r="H456" s="525">
        <f t="shared" si="111"/>
        <v>0.105</v>
      </c>
      <c r="I456" s="567" t="str">
        <f t="shared" si="106"/>
        <v>是</v>
      </c>
      <c r="J456" s="568" t="str">
        <f t="shared" si="107"/>
        <v>款</v>
      </c>
    </row>
    <row r="457" s="426" customFormat="1" ht="34.9" customHeight="1" spans="1:12">
      <c r="A457" s="553">
        <f t="shared" si="109"/>
        <v>7</v>
      </c>
      <c r="B457" s="376">
        <v>2060701</v>
      </c>
      <c r="C457" s="377" t="s">
        <v>408</v>
      </c>
      <c r="D457" s="277">
        <v>0</v>
      </c>
      <c r="E457" s="277">
        <v>0</v>
      </c>
      <c r="F457" s="277"/>
      <c r="G457" s="525" t="str">
        <f t="shared" si="110"/>
        <v/>
      </c>
      <c r="H457" s="525" t="str">
        <f t="shared" si="111"/>
        <v/>
      </c>
      <c r="I457" s="567" t="str">
        <f t="shared" si="106"/>
        <v>否</v>
      </c>
      <c r="J457" s="568" t="str">
        <f t="shared" si="107"/>
        <v>项</v>
      </c>
      <c r="K457" s="555"/>
      <c r="L457" s="556"/>
    </row>
    <row r="458" ht="34.9" customHeight="1" spans="1:10">
      <c r="A458" s="553">
        <f t="shared" si="109"/>
        <v>7</v>
      </c>
      <c r="B458" s="376">
        <v>2060702</v>
      </c>
      <c r="C458" s="377" t="s">
        <v>436</v>
      </c>
      <c r="D458" s="277">
        <v>83</v>
      </c>
      <c r="E458" s="277">
        <v>62</v>
      </c>
      <c r="F458" s="277">
        <v>4</v>
      </c>
      <c r="G458" s="525">
        <f t="shared" si="110"/>
        <v>-0.952</v>
      </c>
      <c r="H458" s="525">
        <f t="shared" si="111"/>
        <v>0.065</v>
      </c>
      <c r="I458" s="567" t="str">
        <f t="shared" si="106"/>
        <v>是</v>
      </c>
      <c r="J458" s="568" t="str">
        <f t="shared" si="107"/>
        <v>项</v>
      </c>
    </row>
    <row r="459" ht="34.9" customHeight="1" spans="1:10">
      <c r="A459" s="553">
        <f t="shared" si="109"/>
        <v>7</v>
      </c>
      <c r="B459" s="376">
        <v>2060703</v>
      </c>
      <c r="C459" s="377" t="s">
        <v>437</v>
      </c>
      <c r="D459" s="277">
        <v>0</v>
      </c>
      <c r="E459" s="277">
        <v>0</v>
      </c>
      <c r="F459" s="277"/>
      <c r="G459" s="525" t="str">
        <f t="shared" si="110"/>
        <v/>
      </c>
      <c r="H459" s="525" t="str">
        <f t="shared" si="111"/>
        <v/>
      </c>
      <c r="I459" s="567" t="str">
        <f t="shared" si="106"/>
        <v>否</v>
      </c>
      <c r="J459" s="568" t="str">
        <f t="shared" si="107"/>
        <v>项</v>
      </c>
    </row>
    <row r="460" ht="34.9" customHeight="1" spans="1:10">
      <c r="A460" s="553">
        <f t="shared" si="109"/>
        <v>7</v>
      </c>
      <c r="B460" s="376">
        <v>2060704</v>
      </c>
      <c r="C460" s="377" t="s">
        <v>438</v>
      </c>
      <c r="D460" s="277">
        <v>0</v>
      </c>
      <c r="E460" s="277">
        <v>0</v>
      </c>
      <c r="F460" s="277"/>
      <c r="G460" s="525" t="str">
        <f t="shared" si="110"/>
        <v/>
      </c>
      <c r="H460" s="525" t="str">
        <f t="shared" si="111"/>
        <v/>
      </c>
      <c r="I460" s="567" t="str">
        <f t="shared" si="106"/>
        <v>否</v>
      </c>
      <c r="J460" s="568" t="str">
        <f t="shared" si="107"/>
        <v>项</v>
      </c>
    </row>
    <row r="461" ht="34.9" customHeight="1" spans="1:10">
      <c r="A461" s="553">
        <f t="shared" si="109"/>
        <v>7</v>
      </c>
      <c r="B461" s="376">
        <v>2060705</v>
      </c>
      <c r="C461" s="377" t="s">
        <v>439</v>
      </c>
      <c r="D461" s="277">
        <v>0</v>
      </c>
      <c r="E461" s="277">
        <v>0</v>
      </c>
      <c r="F461" s="277"/>
      <c r="G461" s="525" t="str">
        <f t="shared" si="110"/>
        <v/>
      </c>
      <c r="H461" s="525" t="str">
        <f t="shared" si="111"/>
        <v/>
      </c>
      <c r="I461" s="567" t="str">
        <f t="shared" si="106"/>
        <v>否</v>
      </c>
      <c r="J461" s="568" t="str">
        <f t="shared" si="107"/>
        <v>项</v>
      </c>
    </row>
    <row r="462" ht="34.9" customHeight="1" spans="1:10">
      <c r="A462" s="553">
        <f t="shared" si="109"/>
        <v>7</v>
      </c>
      <c r="B462" s="376">
        <v>2060799</v>
      </c>
      <c r="C462" s="377" t="s">
        <v>440</v>
      </c>
      <c r="D462" s="277">
        <v>26</v>
      </c>
      <c r="E462" s="277">
        <v>33</v>
      </c>
      <c r="F462" s="277">
        <v>6</v>
      </c>
      <c r="G462" s="525">
        <f t="shared" si="110"/>
        <v>-0.769</v>
      </c>
      <c r="H462" s="525">
        <f t="shared" si="111"/>
        <v>0.182</v>
      </c>
      <c r="I462" s="567" t="str">
        <f t="shared" si="106"/>
        <v>是</v>
      </c>
      <c r="J462" s="568" t="str">
        <f t="shared" si="107"/>
        <v>项</v>
      </c>
    </row>
    <row r="463" s="426" customFormat="1" ht="34.9" customHeight="1" spans="1:12">
      <c r="A463" s="553">
        <f t="shared" si="109"/>
        <v>5</v>
      </c>
      <c r="B463" s="376">
        <v>20608</v>
      </c>
      <c r="C463" s="377" t="s">
        <v>441</v>
      </c>
      <c r="D463" s="277">
        <f>SUM(D464:D466)</f>
        <v>0</v>
      </c>
      <c r="E463" s="277">
        <f t="shared" ref="D463:F463" si="113">SUM(E464:E466)</f>
        <v>0</v>
      </c>
      <c r="F463" s="277">
        <f t="shared" si="113"/>
        <v>0</v>
      </c>
      <c r="G463" s="525" t="str">
        <f t="shared" si="110"/>
        <v/>
      </c>
      <c r="H463" s="525" t="str">
        <f t="shared" si="111"/>
        <v/>
      </c>
      <c r="I463" s="567" t="str">
        <f t="shared" si="106"/>
        <v>否</v>
      </c>
      <c r="J463" s="568" t="str">
        <f t="shared" si="107"/>
        <v>款</v>
      </c>
      <c r="K463" s="555"/>
      <c r="L463" s="556"/>
    </row>
    <row r="464" ht="34.9" customHeight="1" spans="1:10">
      <c r="A464" s="553">
        <f t="shared" si="109"/>
        <v>7</v>
      </c>
      <c r="B464" s="376">
        <v>2060801</v>
      </c>
      <c r="C464" s="377" t="s">
        <v>442</v>
      </c>
      <c r="D464" s="277">
        <v>0</v>
      </c>
      <c r="E464" s="277">
        <v>0</v>
      </c>
      <c r="F464" s="277"/>
      <c r="G464" s="525" t="str">
        <f t="shared" si="110"/>
        <v/>
      </c>
      <c r="H464" s="525" t="str">
        <f t="shared" si="111"/>
        <v/>
      </c>
      <c r="I464" s="567" t="str">
        <f t="shared" si="106"/>
        <v>否</v>
      </c>
      <c r="J464" s="568" t="str">
        <f t="shared" si="107"/>
        <v>项</v>
      </c>
    </row>
    <row r="465" ht="34.9" customHeight="1" spans="1:10">
      <c r="A465" s="553">
        <f t="shared" si="109"/>
        <v>7</v>
      </c>
      <c r="B465" s="376">
        <v>2060802</v>
      </c>
      <c r="C465" s="377" t="s">
        <v>443</v>
      </c>
      <c r="D465" s="277">
        <v>0</v>
      </c>
      <c r="E465" s="277">
        <v>0</v>
      </c>
      <c r="F465" s="277"/>
      <c r="G465" s="525" t="str">
        <f t="shared" si="110"/>
        <v/>
      </c>
      <c r="H465" s="525" t="str">
        <f t="shared" si="111"/>
        <v/>
      </c>
      <c r="I465" s="567" t="str">
        <f t="shared" si="106"/>
        <v>否</v>
      </c>
      <c r="J465" s="568" t="str">
        <f t="shared" si="107"/>
        <v>项</v>
      </c>
    </row>
    <row r="466" ht="34.9" customHeight="1" spans="1:10">
      <c r="A466" s="553">
        <f t="shared" si="109"/>
        <v>7</v>
      </c>
      <c r="B466" s="376">
        <v>2060899</v>
      </c>
      <c r="C466" s="378" t="s">
        <v>444</v>
      </c>
      <c r="D466" s="277">
        <v>0</v>
      </c>
      <c r="E466" s="277">
        <v>0</v>
      </c>
      <c r="F466" s="277"/>
      <c r="G466" s="525" t="str">
        <f t="shared" si="110"/>
        <v/>
      </c>
      <c r="H466" s="525" t="str">
        <f t="shared" si="111"/>
        <v/>
      </c>
      <c r="I466" s="567" t="str">
        <f t="shared" si="106"/>
        <v>否</v>
      </c>
      <c r="J466" s="568" t="str">
        <f t="shared" si="107"/>
        <v>项</v>
      </c>
    </row>
    <row r="467" ht="34.9" customHeight="1" spans="1:10">
      <c r="A467" s="553">
        <f t="shared" si="109"/>
        <v>5</v>
      </c>
      <c r="B467" s="376">
        <v>20609</v>
      </c>
      <c r="C467" s="377" t="s">
        <v>445</v>
      </c>
      <c r="D467" s="277">
        <f>SUM(D468:D470)</f>
        <v>0</v>
      </c>
      <c r="E467" s="277">
        <f t="shared" ref="D467:F467" si="114">SUM(E468:E470)</f>
        <v>0</v>
      </c>
      <c r="F467" s="277">
        <f t="shared" si="114"/>
        <v>0</v>
      </c>
      <c r="G467" s="525" t="str">
        <f t="shared" si="110"/>
        <v/>
      </c>
      <c r="H467" s="525" t="str">
        <f t="shared" si="111"/>
        <v/>
      </c>
      <c r="I467" s="567" t="str">
        <f t="shared" si="106"/>
        <v>否</v>
      </c>
      <c r="J467" s="568" t="str">
        <f t="shared" si="107"/>
        <v>款</v>
      </c>
    </row>
    <row r="468" ht="34.9" customHeight="1" spans="1:10">
      <c r="A468" s="553">
        <f t="shared" si="109"/>
        <v>7</v>
      </c>
      <c r="B468" s="376">
        <v>2060901</v>
      </c>
      <c r="C468" s="378" t="s">
        <v>446</v>
      </c>
      <c r="D468" s="277">
        <v>0</v>
      </c>
      <c r="E468" s="277">
        <v>0</v>
      </c>
      <c r="F468" s="277"/>
      <c r="G468" s="525" t="str">
        <f t="shared" si="110"/>
        <v/>
      </c>
      <c r="H468" s="525" t="str">
        <f t="shared" si="111"/>
        <v/>
      </c>
      <c r="I468" s="567" t="str">
        <f t="shared" si="106"/>
        <v>否</v>
      </c>
      <c r="J468" s="568" t="str">
        <f t="shared" si="107"/>
        <v>项</v>
      </c>
    </row>
    <row r="469" ht="34.9" customHeight="1" spans="1:10">
      <c r="A469" s="553">
        <f t="shared" si="109"/>
        <v>7</v>
      </c>
      <c r="B469" s="376">
        <v>2060902</v>
      </c>
      <c r="C469" s="378" t="s">
        <v>447</v>
      </c>
      <c r="D469" s="277">
        <v>0</v>
      </c>
      <c r="E469" s="277">
        <v>0</v>
      </c>
      <c r="F469" s="277"/>
      <c r="G469" s="525" t="str">
        <f t="shared" si="110"/>
        <v/>
      </c>
      <c r="H469" s="525" t="str">
        <f t="shared" si="111"/>
        <v/>
      </c>
      <c r="I469" s="567" t="str">
        <f t="shared" si="106"/>
        <v>否</v>
      </c>
      <c r="J469" s="568" t="str">
        <f t="shared" si="107"/>
        <v>项</v>
      </c>
    </row>
    <row r="470" ht="34.9" customHeight="1" spans="1:10">
      <c r="A470" s="553">
        <f t="shared" si="109"/>
        <v>7</v>
      </c>
      <c r="B470" s="376">
        <v>2060999</v>
      </c>
      <c r="C470" s="377" t="s">
        <v>448</v>
      </c>
      <c r="D470" s="277">
        <v>0</v>
      </c>
      <c r="E470" s="277">
        <v>0</v>
      </c>
      <c r="F470" s="277"/>
      <c r="G470" s="525" t="str">
        <f t="shared" si="110"/>
        <v/>
      </c>
      <c r="H470" s="525" t="str">
        <f t="shared" si="111"/>
        <v/>
      </c>
      <c r="I470" s="567" t="str">
        <f t="shared" si="106"/>
        <v>否</v>
      </c>
      <c r="J470" s="568" t="str">
        <f t="shared" si="107"/>
        <v>项</v>
      </c>
    </row>
    <row r="471" ht="34.9" customHeight="1" spans="1:10">
      <c r="A471" s="553">
        <f t="shared" si="109"/>
        <v>5</v>
      </c>
      <c r="B471" s="376">
        <v>20699</v>
      </c>
      <c r="C471" s="377" t="s">
        <v>449</v>
      </c>
      <c r="D471" s="277">
        <f>SUM(D472:D475)</f>
        <v>8917</v>
      </c>
      <c r="E471" s="277">
        <f t="shared" ref="D471:F471" si="115">SUM(E472:E475)</f>
        <v>1257</v>
      </c>
      <c r="F471" s="277">
        <f t="shared" si="115"/>
        <v>842</v>
      </c>
      <c r="G471" s="525">
        <f t="shared" si="110"/>
        <v>-0.906</v>
      </c>
      <c r="H471" s="525">
        <f t="shared" si="111"/>
        <v>0.67</v>
      </c>
      <c r="I471" s="567" t="str">
        <f t="shared" si="106"/>
        <v>是</v>
      </c>
      <c r="J471" s="568" t="str">
        <f t="shared" si="107"/>
        <v>款</v>
      </c>
    </row>
    <row r="472" ht="34.9" customHeight="1" spans="1:10">
      <c r="A472" s="553">
        <f t="shared" si="109"/>
        <v>7</v>
      </c>
      <c r="B472" s="376">
        <v>2069901</v>
      </c>
      <c r="C472" s="377" t="s">
        <v>450</v>
      </c>
      <c r="D472" s="277">
        <v>0</v>
      </c>
      <c r="E472" s="277">
        <v>0</v>
      </c>
      <c r="F472" s="277"/>
      <c r="G472" s="525" t="str">
        <f t="shared" si="110"/>
        <v/>
      </c>
      <c r="H472" s="525" t="str">
        <f t="shared" si="111"/>
        <v/>
      </c>
      <c r="I472" s="567" t="str">
        <f t="shared" si="106"/>
        <v>否</v>
      </c>
      <c r="J472" s="568" t="str">
        <f t="shared" si="107"/>
        <v>项</v>
      </c>
    </row>
    <row r="473" ht="34.9" customHeight="1" spans="1:10">
      <c r="A473" s="553">
        <f t="shared" si="109"/>
        <v>7</v>
      </c>
      <c r="B473" s="376">
        <v>2069902</v>
      </c>
      <c r="C473" s="377" t="s">
        <v>451</v>
      </c>
      <c r="D473" s="277">
        <v>0</v>
      </c>
      <c r="E473" s="277">
        <v>0</v>
      </c>
      <c r="F473" s="277"/>
      <c r="G473" s="525" t="str">
        <f t="shared" si="110"/>
        <v/>
      </c>
      <c r="H473" s="525" t="str">
        <f t="shared" si="111"/>
        <v/>
      </c>
      <c r="I473" s="567" t="str">
        <f t="shared" si="106"/>
        <v>否</v>
      </c>
      <c r="J473" s="568" t="str">
        <f t="shared" si="107"/>
        <v>项</v>
      </c>
    </row>
    <row r="474" ht="34.9" customHeight="1" spans="1:10">
      <c r="A474" s="553">
        <f t="shared" si="109"/>
        <v>7</v>
      </c>
      <c r="B474" s="376">
        <v>2069903</v>
      </c>
      <c r="C474" s="377" t="s">
        <v>452</v>
      </c>
      <c r="D474" s="277">
        <v>0</v>
      </c>
      <c r="E474" s="277">
        <v>0</v>
      </c>
      <c r="F474" s="277"/>
      <c r="G474" s="525" t="str">
        <f t="shared" si="110"/>
        <v/>
      </c>
      <c r="H474" s="525" t="str">
        <f t="shared" si="111"/>
        <v/>
      </c>
      <c r="I474" s="567" t="str">
        <f t="shared" si="106"/>
        <v>否</v>
      </c>
      <c r="J474" s="568" t="str">
        <f t="shared" si="107"/>
        <v>项</v>
      </c>
    </row>
    <row r="475" ht="34.9" customHeight="1" spans="1:10">
      <c r="A475" s="553">
        <f t="shared" si="109"/>
        <v>7</v>
      </c>
      <c r="B475" s="376">
        <v>2069999</v>
      </c>
      <c r="C475" s="378" t="s">
        <v>453</v>
      </c>
      <c r="D475" s="277">
        <v>8917</v>
      </c>
      <c r="E475" s="277">
        <v>1257</v>
      </c>
      <c r="F475" s="277">
        <v>842</v>
      </c>
      <c r="G475" s="525">
        <f t="shared" si="110"/>
        <v>-0.906</v>
      </c>
      <c r="H475" s="525">
        <f t="shared" si="111"/>
        <v>0.67</v>
      </c>
      <c r="I475" s="567" t="str">
        <f t="shared" si="106"/>
        <v>是</v>
      </c>
      <c r="J475" s="568" t="str">
        <f t="shared" si="107"/>
        <v>项</v>
      </c>
    </row>
    <row r="476" ht="34.9" customHeight="1" spans="1:10">
      <c r="A476" s="553">
        <f t="shared" si="109"/>
        <v>3</v>
      </c>
      <c r="B476" s="561">
        <v>207</v>
      </c>
      <c r="C476" s="562" t="s">
        <v>90</v>
      </c>
      <c r="D476" s="282">
        <f>+D477+D493+D501+D512+D521+D531</f>
        <v>6276</v>
      </c>
      <c r="E476" s="282">
        <f t="shared" ref="D476:F476" si="116">+E477+E493+E501+E512+E521+E531</f>
        <v>5113</v>
      </c>
      <c r="F476" s="282">
        <f t="shared" si="116"/>
        <v>2914</v>
      </c>
      <c r="G476" s="521">
        <f t="shared" si="110"/>
        <v>-0.536</v>
      </c>
      <c r="H476" s="521">
        <f t="shared" si="111"/>
        <v>0.57</v>
      </c>
      <c r="I476" s="567" t="str">
        <f t="shared" si="106"/>
        <v>是</v>
      </c>
      <c r="J476" s="568" t="str">
        <f t="shared" si="107"/>
        <v>类</v>
      </c>
    </row>
    <row r="477" ht="34.9" customHeight="1" spans="1:10">
      <c r="A477" s="553">
        <f t="shared" si="109"/>
        <v>5</v>
      </c>
      <c r="B477" s="376">
        <v>20701</v>
      </c>
      <c r="C477" s="377" t="s">
        <v>454</v>
      </c>
      <c r="D477" s="277">
        <f>SUM(D478:D492)</f>
        <v>2304</v>
      </c>
      <c r="E477" s="277">
        <f t="shared" ref="D477:F477" si="117">SUM(E478:E492)</f>
        <v>2684</v>
      </c>
      <c r="F477" s="277">
        <f t="shared" si="117"/>
        <v>1278</v>
      </c>
      <c r="G477" s="525">
        <f t="shared" si="110"/>
        <v>-0.445</v>
      </c>
      <c r="H477" s="525">
        <f t="shared" si="111"/>
        <v>0.476</v>
      </c>
      <c r="I477" s="567" t="str">
        <f t="shared" si="106"/>
        <v>是</v>
      </c>
      <c r="J477" s="568" t="str">
        <f t="shared" si="107"/>
        <v>款</v>
      </c>
    </row>
    <row r="478" ht="34.9" customHeight="1" spans="1:10">
      <c r="A478" s="553">
        <f t="shared" si="109"/>
        <v>7</v>
      </c>
      <c r="B478" s="376">
        <v>2070101</v>
      </c>
      <c r="C478" s="377" t="s">
        <v>139</v>
      </c>
      <c r="D478" s="277">
        <v>416</v>
      </c>
      <c r="E478" s="277">
        <v>328</v>
      </c>
      <c r="F478" s="277">
        <v>336</v>
      </c>
      <c r="G478" s="525">
        <f t="shared" si="110"/>
        <v>-0.192</v>
      </c>
      <c r="H478" s="525">
        <f t="shared" si="111"/>
        <v>1.024</v>
      </c>
      <c r="I478" s="567" t="str">
        <f t="shared" si="106"/>
        <v>是</v>
      </c>
      <c r="J478" s="568" t="str">
        <f t="shared" si="107"/>
        <v>项</v>
      </c>
    </row>
    <row r="479" s="426" customFormat="1" ht="34.9" customHeight="1" spans="1:12">
      <c r="A479" s="553">
        <f t="shared" si="109"/>
        <v>7</v>
      </c>
      <c r="B479" s="376">
        <v>2070102</v>
      </c>
      <c r="C479" s="377" t="s">
        <v>140</v>
      </c>
      <c r="D479" s="277">
        <v>0</v>
      </c>
      <c r="E479" s="277">
        <v>0</v>
      </c>
      <c r="F479" s="277"/>
      <c r="G479" s="525" t="str">
        <f t="shared" si="110"/>
        <v/>
      </c>
      <c r="H479" s="525" t="str">
        <f t="shared" si="111"/>
        <v/>
      </c>
      <c r="I479" s="567" t="str">
        <f t="shared" si="106"/>
        <v>否</v>
      </c>
      <c r="J479" s="568" t="str">
        <f t="shared" si="107"/>
        <v>项</v>
      </c>
      <c r="K479" s="555"/>
      <c r="L479" s="556"/>
    </row>
    <row r="480" ht="34.9" customHeight="1" spans="1:10">
      <c r="A480" s="553">
        <f t="shared" si="109"/>
        <v>7</v>
      </c>
      <c r="B480" s="376">
        <v>2070103</v>
      </c>
      <c r="C480" s="377" t="s">
        <v>141</v>
      </c>
      <c r="D480" s="277">
        <v>0</v>
      </c>
      <c r="E480" s="277">
        <v>0</v>
      </c>
      <c r="F480" s="277"/>
      <c r="G480" s="525" t="str">
        <f t="shared" si="110"/>
        <v/>
      </c>
      <c r="H480" s="525" t="str">
        <f t="shared" si="111"/>
        <v/>
      </c>
      <c r="I480" s="567" t="str">
        <f t="shared" si="106"/>
        <v>否</v>
      </c>
      <c r="J480" s="568" t="str">
        <f t="shared" si="107"/>
        <v>项</v>
      </c>
    </row>
    <row r="481" ht="34.9" customHeight="1" spans="1:10">
      <c r="A481" s="553">
        <f t="shared" si="109"/>
        <v>7</v>
      </c>
      <c r="B481" s="376">
        <v>2070104</v>
      </c>
      <c r="C481" s="377" t="s">
        <v>455</v>
      </c>
      <c r="D481" s="277">
        <v>144</v>
      </c>
      <c r="E481" s="277">
        <v>141</v>
      </c>
      <c r="F481" s="277">
        <v>90</v>
      </c>
      <c r="G481" s="525">
        <f t="shared" si="110"/>
        <v>-0.375</v>
      </c>
      <c r="H481" s="525">
        <f t="shared" si="111"/>
        <v>0.638</v>
      </c>
      <c r="I481" s="567" t="str">
        <f t="shared" si="106"/>
        <v>是</v>
      </c>
      <c r="J481" s="568" t="str">
        <f t="shared" si="107"/>
        <v>项</v>
      </c>
    </row>
    <row r="482" ht="34.9" customHeight="1" spans="1:10">
      <c r="A482" s="553">
        <f t="shared" si="109"/>
        <v>7</v>
      </c>
      <c r="B482" s="376">
        <v>2070105</v>
      </c>
      <c r="C482" s="377" t="s">
        <v>456</v>
      </c>
      <c r="D482" s="277">
        <v>0</v>
      </c>
      <c r="E482" s="277">
        <v>0</v>
      </c>
      <c r="F482" s="277"/>
      <c r="G482" s="525" t="str">
        <f t="shared" si="110"/>
        <v/>
      </c>
      <c r="H482" s="525" t="str">
        <f t="shared" si="111"/>
        <v/>
      </c>
      <c r="I482" s="567" t="str">
        <f t="shared" si="106"/>
        <v>否</v>
      </c>
      <c r="J482" s="568" t="str">
        <f t="shared" si="107"/>
        <v>项</v>
      </c>
    </row>
    <row r="483" ht="34.9" customHeight="1" spans="1:10">
      <c r="A483" s="553">
        <f t="shared" si="109"/>
        <v>7</v>
      </c>
      <c r="B483" s="376">
        <v>2070106</v>
      </c>
      <c r="C483" s="377" t="s">
        <v>457</v>
      </c>
      <c r="D483" s="277">
        <v>0</v>
      </c>
      <c r="E483" s="277">
        <v>0</v>
      </c>
      <c r="F483" s="277"/>
      <c r="G483" s="525" t="str">
        <f t="shared" si="110"/>
        <v/>
      </c>
      <c r="H483" s="525" t="str">
        <f t="shared" si="111"/>
        <v/>
      </c>
      <c r="I483" s="567" t="str">
        <f t="shared" si="106"/>
        <v>否</v>
      </c>
      <c r="J483" s="568" t="str">
        <f t="shared" si="107"/>
        <v>项</v>
      </c>
    </row>
    <row r="484" ht="34.9" customHeight="1" spans="1:10">
      <c r="A484" s="553">
        <f t="shared" si="109"/>
        <v>7</v>
      </c>
      <c r="B484" s="376">
        <v>2070107</v>
      </c>
      <c r="C484" s="377" t="s">
        <v>458</v>
      </c>
      <c r="D484" s="277">
        <v>0</v>
      </c>
      <c r="E484" s="277">
        <v>0</v>
      </c>
      <c r="F484" s="277"/>
      <c r="G484" s="525" t="str">
        <f t="shared" si="110"/>
        <v/>
      </c>
      <c r="H484" s="525" t="str">
        <f t="shared" si="111"/>
        <v/>
      </c>
      <c r="I484" s="567" t="str">
        <f t="shared" si="106"/>
        <v>否</v>
      </c>
      <c r="J484" s="568" t="str">
        <f t="shared" si="107"/>
        <v>项</v>
      </c>
    </row>
    <row r="485" ht="34.9" customHeight="1" spans="1:10">
      <c r="A485" s="553">
        <f t="shared" si="109"/>
        <v>7</v>
      </c>
      <c r="B485" s="376">
        <v>2070108</v>
      </c>
      <c r="C485" s="377" t="s">
        <v>459</v>
      </c>
      <c r="D485" s="277">
        <v>0</v>
      </c>
      <c r="E485" s="277">
        <v>0</v>
      </c>
      <c r="F485" s="277"/>
      <c r="G485" s="525" t="str">
        <f t="shared" si="110"/>
        <v/>
      </c>
      <c r="H485" s="525" t="str">
        <f t="shared" si="111"/>
        <v/>
      </c>
      <c r="I485" s="567" t="str">
        <f t="shared" si="106"/>
        <v>否</v>
      </c>
      <c r="J485" s="568" t="str">
        <f t="shared" si="107"/>
        <v>项</v>
      </c>
    </row>
    <row r="486" ht="34.9" customHeight="1" spans="1:10">
      <c r="A486" s="553">
        <f t="shared" si="109"/>
        <v>7</v>
      </c>
      <c r="B486" s="376">
        <v>2070109</v>
      </c>
      <c r="C486" s="377" t="s">
        <v>460</v>
      </c>
      <c r="D486" s="277">
        <v>568</v>
      </c>
      <c r="E486" s="277">
        <v>624</v>
      </c>
      <c r="F486" s="277">
        <v>525</v>
      </c>
      <c r="G486" s="525">
        <f t="shared" si="110"/>
        <v>-0.076</v>
      </c>
      <c r="H486" s="525">
        <f t="shared" si="111"/>
        <v>0.841</v>
      </c>
      <c r="I486" s="567" t="str">
        <f t="shared" si="106"/>
        <v>是</v>
      </c>
      <c r="J486" s="568" t="str">
        <f t="shared" si="107"/>
        <v>项</v>
      </c>
    </row>
    <row r="487" ht="34.9" customHeight="1" spans="1:10">
      <c r="A487" s="553">
        <f t="shared" si="109"/>
        <v>7</v>
      </c>
      <c r="B487" s="376">
        <v>2070110</v>
      </c>
      <c r="C487" s="377" t="s">
        <v>461</v>
      </c>
      <c r="D487" s="277">
        <v>0</v>
      </c>
      <c r="E487" s="277">
        <v>0</v>
      </c>
      <c r="F487" s="277"/>
      <c r="G487" s="525" t="str">
        <f t="shared" si="110"/>
        <v/>
      </c>
      <c r="H487" s="525" t="str">
        <f t="shared" si="111"/>
        <v/>
      </c>
      <c r="I487" s="567" t="str">
        <f t="shared" si="106"/>
        <v>否</v>
      </c>
      <c r="J487" s="568" t="str">
        <f t="shared" si="107"/>
        <v>项</v>
      </c>
    </row>
    <row r="488" ht="34.9" customHeight="1" spans="1:10">
      <c r="A488" s="553">
        <f t="shared" si="109"/>
        <v>7</v>
      </c>
      <c r="B488" s="376">
        <v>2070111</v>
      </c>
      <c r="C488" s="377" t="s">
        <v>462</v>
      </c>
      <c r="D488" s="277">
        <v>16</v>
      </c>
      <c r="E488" s="277">
        <v>4</v>
      </c>
      <c r="F488" s="277"/>
      <c r="G488" s="525">
        <f t="shared" si="110"/>
        <v>-1</v>
      </c>
      <c r="H488" s="525">
        <f t="shared" si="111"/>
        <v>0</v>
      </c>
      <c r="I488" s="567" t="str">
        <f t="shared" si="106"/>
        <v>是</v>
      </c>
      <c r="J488" s="568" t="str">
        <f t="shared" si="107"/>
        <v>项</v>
      </c>
    </row>
    <row r="489" ht="34.9" customHeight="1" spans="1:10">
      <c r="A489" s="553">
        <f t="shared" si="109"/>
        <v>7</v>
      </c>
      <c r="B489" s="376">
        <v>2070112</v>
      </c>
      <c r="C489" s="377" t="s">
        <v>463</v>
      </c>
      <c r="D489" s="277">
        <v>4</v>
      </c>
      <c r="E489" s="277">
        <v>35</v>
      </c>
      <c r="F489" s="277"/>
      <c r="G489" s="525">
        <f t="shared" si="110"/>
        <v>-1</v>
      </c>
      <c r="H489" s="525">
        <f t="shared" si="111"/>
        <v>0</v>
      </c>
      <c r="I489" s="567" t="str">
        <f t="shared" si="106"/>
        <v>是</v>
      </c>
      <c r="J489" s="568" t="str">
        <f t="shared" si="107"/>
        <v>项</v>
      </c>
    </row>
    <row r="490" ht="34.9" customHeight="1" spans="1:10">
      <c r="A490" s="553">
        <f t="shared" si="109"/>
        <v>7</v>
      </c>
      <c r="B490" s="376">
        <v>2070113</v>
      </c>
      <c r="C490" s="377" t="s">
        <v>464</v>
      </c>
      <c r="D490" s="277">
        <v>26</v>
      </c>
      <c r="E490" s="277">
        <v>755</v>
      </c>
      <c r="F490" s="277"/>
      <c r="G490" s="525">
        <f t="shared" si="110"/>
        <v>-1</v>
      </c>
      <c r="H490" s="525">
        <f t="shared" si="111"/>
        <v>0</v>
      </c>
      <c r="I490" s="567" t="str">
        <f t="shared" si="106"/>
        <v>是</v>
      </c>
      <c r="J490" s="568" t="str">
        <f t="shared" si="107"/>
        <v>项</v>
      </c>
    </row>
    <row r="491" ht="34.9" customHeight="1" spans="1:10">
      <c r="A491" s="553">
        <f t="shared" si="109"/>
        <v>7</v>
      </c>
      <c r="B491" s="376">
        <v>2070114</v>
      </c>
      <c r="C491" s="378" t="s">
        <v>465</v>
      </c>
      <c r="D491" s="277">
        <v>11</v>
      </c>
      <c r="E491" s="277">
        <v>0</v>
      </c>
      <c r="F491" s="277"/>
      <c r="G491" s="525">
        <f t="shared" si="110"/>
        <v>-1</v>
      </c>
      <c r="H491" s="525" t="str">
        <f t="shared" si="111"/>
        <v/>
      </c>
      <c r="I491" s="567" t="str">
        <f t="shared" si="106"/>
        <v>是</v>
      </c>
      <c r="J491" s="568" t="str">
        <f t="shared" si="107"/>
        <v>项</v>
      </c>
    </row>
    <row r="492" ht="34.9" customHeight="1" spans="1:10">
      <c r="A492" s="553">
        <f t="shared" si="109"/>
        <v>7</v>
      </c>
      <c r="B492" s="376">
        <v>2070199</v>
      </c>
      <c r="C492" s="377" t="s">
        <v>466</v>
      </c>
      <c r="D492" s="277">
        <v>1119</v>
      </c>
      <c r="E492" s="277">
        <v>797</v>
      </c>
      <c r="F492" s="277">
        <v>327</v>
      </c>
      <c r="G492" s="525">
        <f t="shared" si="110"/>
        <v>-0.708</v>
      </c>
      <c r="H492" s="525">
        <f t="shared" si="111"/>
        <v>0.41</v>
      </c>
      <c r="I492" s="567" t="str">
        <f t="shared" si="106"/>
        <v>是</v>
      </c>
      <c r="J492" s="568" t="str">
        <f t="shared" si="107"/>
        <v>项</v>
      </c>
    </row>
    <row r="493" ht="34.9" customHeight="1" spans="1:10">
      <c r="A493" s="553">
        <f t="shared" si="109"/>
        <v>5</v>
      </c>
      <c r="B493" s="376">
        <v>20702</v>
      </c>
      <c r="C493" s="377" t="s">
        <v>467</v>
      </c>
      <c r="D493" s="277">
        <f>SUM(D494:D500)</f>
        <v>1514</v>
      </c>
      <c r="E493" s="277">
        <f t="shared" ref="D493:F493" si="118">SUM(E494:E500)</f>
        <v>1259</v>
      </c>
      <c r="F493" s="277">
        <f t="shared" si="118"/>
        <v>956</v>
      </c>
      <c r="G493" s="525">
        <f t="shared" si="110"/>
        <v>-0.369</v>
      </c>
      <c r="H493" s="525">
        <f t="shared" si="111"/>
        <v>0.759</v>
      </c>
      <c r="I493" s="567" t="str">
        <f t="shared" si="106"/>
        <v>是</v>
      </c>
      <c r="J493" s="568" t="str">
        <f t="shared" si="107"/>
        <v>款</v>
      </c>
    </row>
    <row r="494" s="426" customFormat="1" ht="34.9" customHeight="1" spans="1:12">
      <c r="A494" s="553">
        <f t="shared" si="109"/>
        <v>7</v>
      </c>
      <c r="B494" s="376">
        <v>2070201</v>
      </c>
      <c r="C494" s="377" t="s">
        <v>139</v>
      </c>
      <c r="D494" s="277">
        <v>403</v>
      </c>
      <c r="E494" s="277">
        <v>349</v>
      </c>
      <c r="F494" s="277">
        <v>353</v>
      </c>
      <c r="G494" s="525">
        <f t="shared" si="110"/>
        <v>-0.124</v>
      </c>
      <c r="H494" s="525">
        <f t="shared" si="111"/>
        <v>1.011</v>
      </c>
      <c r="I494" s="567" t="str">
        <f t="shared" si="106"/>
        <v>是</v>
      </c>
      <c r="J494" s="568" t="str">
        <f t="shared" si="107"/>
        <v>项</v>
      </c>
      <c r="K494" s="555"/>
      <c r="L494" s="556"/>
    </row>
    <row r="495" ht="34.9" customHeight="1" spans="1:10">
      <c r="A495" s="553">
        <f t="shared" si="109"/>
        <v>7</v>
      </c>
      <c r="B495" s="376">
        <v>2070202</v>
      </c>
      <c r="C495" s="377" t="s">
        <v>140</v>
      </c>
      <c r="D495" s="277">
        <v>326</v>
      </c>
      <c r="E495" s="277">
        <v>0</v>
      </c>
      <c r="F495" s="277"/>
      <c r="G495" s="525">
        <f t="shared" si="110"/>
        <v>-1</v>
      </c>
      <c r="H495" s="525" t="str">
        <f t="shared" si="111"/>
        <v/>
      </c>
      <c r="I495" s="567" t="str">
        <f t="shared" si="106"/>
        <v>是</v>
      </c>
      <c r="J495" s="568" t="str">
        <f t="shared" si="107"/>
        <v>项</v>
      </c>
    </row>
    <row r="496" ht="34.9" customHeight="1" spans="1:10">
      <c r="A496" s="553">
        <f t="shared" si="109"/>
        <v>7</v>
      </c>
      <c r="B496" s="376">
        <v>2070203</v>
      </c>
      <c r="C496" s="377" t="s">
        <v>141</v>
      </c>
      <c r="D496" s="277">
        <v>0</v>
      </c>
      <c r="E496" s="277">
        <v>0</v>
      </c>
      <c r="F496" s="277"/>
      <c r="G496" s="525" t="str">
        <f t="shared" si="110"/>
        <v/>
      </c>
      <c r="H496" s="525" t="str">
        <f t="shared" si="111"/>
        <v/>
      </c>
      <c r="I496" s="567" t="str">
        <f t="shared" si="106"/>
        <v>否</v>
      </c>
      <c r="J496" s="568" t="str">
        <f t="shared" si="107"/>
        <v>项</v>
      </c>
    </row>
    <row r="497" s="426" customFormat="1" ht="34.9" customHeight="1" spans="1:12">
      <c r="A497" s="553">
        <f t="shared" si="109"/>
        <v>7</v>
      </c>
      <c r="B497" s="376">
        <v>2070204</v>
      </c>
      <c r="C497" s="377" t="s">
        <v>468</v>
      </c>
      <c r="D497" s="277">
        <v>326</v>
      </c>
      <c r="E497" s="277">
        <v>410</v>
      </c>
      <c r="F497" s="277">
        <v>120</v>
      </c>
      <c r="G497" s="525">
        <f t="shared" si="110"/>
        <v>-0.632</v>
      </c>
      <c r="H497" s="525">
        <f t="shared" si="111"/>
        <v>0.293</v>
      </c>
      <c r="I497" s="567" t="str">
        <f t="shared" si="106"/>
        <v>是</v>
      </c>
      <c r="J497" s="568" t="str">
        <f t="shared" si="107"/>
        <v>项</v>
      </c>
      <c r="K497" s="555"/>
      <c r="L497" s="556"/>
    </row>
    <row r="498" ht="34.9" customHeight="1" spans="1:10">
      <c r="A498" s="553">
        <f t="shared" si="109"/>
        <v>7</v>
      </c>
      <c r="B498" s="376">
        <v>2070205</v>
      </c>
      <c r="C498" s="377" t="s">
        <v>469</v>
      </c>
      <c r="D498" s="277">
        <v>368</v>
      </c>
      <c r="E498" s="277">
        <v>386</v>
      </c>
      <c r="F498" s="277">
        <v>388</v>
      </c>
      <c r="G498" s="525">
        <f t="shared" si="110"/>
        <v>0.054</v>
      </c>
      <c r="H498" s="525">
        <f t="shared" si="111"/>
        <v>1.005</v>
      </c>
      <c r="I498" s="567" t="str">
        <f t="shared" si="106"/>
        <v>是</v>
      </c>
      <c r="J498" s="568" t="str">
        <f t="shared" si="107"/>
        <v>项</v>
      </c>
    </row>
    <row r="499" ht="34.9" customHeight="1" spans="1:10">
      <c r="A499" s="553">
        <f t="shared" si="109"/>
        <v>7</v>
      </c>
      <c r="B499" s="376">
        <v>2070206</v>
      </c>
      <c r="C499" s="377" t="s">
        <v>470</v>
      </c>
      <c r="D499" s="277">
        <v>0</v>
      </c>
      <c r="E499" s="277">
        <v>0</v>
      </c>
      <c r="F499" s="277"/>
      <c r="G499" s="525" t="str">
        <f t="shared" si="110"/>
        <v/>
      </c>
      <c r="H499" s="525" t="str">
        <f t="shared" si="111"/>
        <v/>
      </c>
      <c r="I499" s="567" t="str">
        <f t="shared" si="106"/>
        <v>否</v>
      </c>
      <c r="J499" s="568" t="str">
        <f t="shared" si="107"/>
        <v>项</v>
      </c>
    </row>
    <row r="500" ht="34.9" customHeight="1" spans="1:10">
      <c r="A500" s="553">
        <f t="shared" si="109"/>
        <v>7</v>
      </c>
      <c r="B500" s="376">
        <v>2070299</v>
      </c>
      <c r="C500" s="377" t="s">
        <v>471</v>
      </c>
      <c r="D500" s="277">
        <v>91</v>
      </c>
      <c r="E500" s="277">
        <v>114</v>
      </c>
      <c r="F500" s="277">
        <v>95</v>
      </c>
      <c r="G500" s="525">
        <f t="shared" si="110"/>
        <v>0.044</v>
      </c>
      <c r="H500" s="525">
        <f t="shared" si="111"/>
        <v>0.833</v>
      </c>
      <c r="I500" s="567" t="str">
        <f t="shared" si="106"/>
        <v>是</v>
      </c>
      <c r="J500" s="568" t="str">
        <f t="shared" si="107"/>
        <v>项</v>
      </c>
    </row>
    <row r="501" ht="34.9" customHeight="1" spans="1:10">
      <c r="A501" s="553">
        <f t="shared" si="109"/>
        <v>5</v>
      </c>
      <c r="B501" s="376">
        <v>20703</v>
      </c>
      <c r="C501" s="377" t="s">
        <v>472</v>
      </c>
      <c r="D501" s="277">
        <f>SUM(D502:D511)</f>
        <v>173</v>
      </c>
      <c r="E501" s="277">
        <f t="shared" ref="D501:F501" si="119">SUM(E502:E511)</f>
        <v>195</v>
      </c>
      <c r="F501" s="277">
        <f t="shared" si="119"/>
        <v>90</v>
      </c>
      <c r="G501" s="525">
        <f t="shared" si="110"/>
        <v>-0.48</v>
      </c>
      <c r="H501" s="525">
        <f t="shared" si="111"/>
        <v>0.462</v>
      </c>
      <c r="I501" s="567" t="str">
        <f t="shared" si="106"/>
        <v>是</v>
      </c>
      <c r="J501" s="568" t="str">
        <f t="shared" si="107"/>
        <v>款</v>
      </c>
    </row>
    <row r="502" ht="34.9" customHeight="1" spans="1:10">
      <c r="A502" s="553">
        <f t="shared" si="109"/>
        <v>7</v>
      </c>
      <c r="B502" s="376">
        <v>2070301</v>
      </c>
      <c r="C502" s="377" t="s">
        <v>139</v>
      </c>
      <c r="D502" s="277">
        <v>0</v>
      </c>
      <c r="E502" s="277">
        <v>0</v>
      </c>
      <c r="F502" s="277"/>
      <c r="G502" s="525" t="str">
        <f t="shared" si="110"/>
        <v/>
      </c>
      <c r="H502" s="525" t="str">
        <f t="shared" si="111"/>
        <v/>
      </c>
      <c r="I502" s="567" t="str">
        <f t="shared" si="106"/>
        <v>否</v>
      </c>
      <c r="J502" s="568" t="str">
        <f t="shared" si="107"/>
        <v>项</v>
      </c>
    </row>
    <row r="503" ht="34.9" customHeight="1" spans="1:10">
      <c r="A503" s="553">
        <f t="shared" si="109"/>
        <v>7</v>
      </c>
      <c r="B503" s="376">
        <v>2070302</v>
      </c>
      <c r="C503" s="377" t="s">
        <v>140</v>
      </c>
      <c r="D503" s="277">
        <v>0</v>
      </c>
      <c r="E503" s="277">
        <v>0</v>
      </c>
      <c r="F503" s="277"/>
      <c r="G503" s="525" t="str">
        <f t="shared" si="110"/>
        <v/>
      </c>
      <c r="H503" s="525" t="str">
        <f t="shared" si="111"/>
        <v/>
      </c>
      <c r="I503" s="567" t="str">
        <f t="shared" si="106"/>
        <v>否</v>
      </c>
      <c r="J503" s="568" t="str">
        <f t="shared" si="107"/>
        <v>项</v>
      </c>
    </row>
    <row r="504" ht="34.9" customHeight="1" spans="1:10">
      <c r="A504" s="553">
        <f t="shared" si="109"/>
        <v>7</v>
      </c>
      <c r="B504" s="376">
        <v>2070303</v>
      </c>
      <c r="C504" s="377" t="s">
        <v>141</v>
      </c>
      <c r="D504" s="277">
        <v>0</v>
      </c>
      <c r="E504" s="277">
        <v>0</v>
      </c>
      <c r="F504" s="277"/>
      <c r="G504" s="525" t="str">
        <f t="shared" si="110"/>
        <v/>
      </c>
      <c r="H504" s="525" t="str">
        <f t="shared" si="111"/>
        <v/>
      </c>
      <c r="I504" s="567" t="str">
        <f t="shared" si="106"/>
        <v>否</v>
      </c>
      <c r="J504" s="568" t="str">
        <f t="shared" si="107"/>
        <v>项</v>
      </c>
    </row>
    <row r="505" ht="34.9" customHeight="1" spans="1:10">
      <c r="A505" s="553">
        <f t="shared" si="109"/>
        <v>7</v>
      </c>
      <c r="B505" s="376">
        <v>2070304</v>
      </c>
      <c r="C505" s="377" t="s">
        <v>473</v>
      </c>
      <c r="D505" s="277">
        <v>0</v>
      </c>
      <c r="E505" s="277">
        <v>0</v>
      </c>
      <c r="F505" s="277"/>
      <c r="G505" s="525" t="str">
        <f t="shared" si="110"/>
        <v/>
      </c>
      <c r="H505" s="525" t="str">
        <f t="shared" si="111"/>
        <v/>
      </c>
      <c r="I505" s="567" t="str">
        <f t="shared" si="106"/>
        <v>否</v>
      </c>
      <c r="J505" s="568" t="str">
        <f t="shared" si="107"/>
        <v>项</v>
      </c>
    </row>
    <row r="506" ht="34.9" customHeight="1" spans="1:10">
      <c r="A506" s="553">
        <f t="shared" si="109"/>
        <v>7</v>
      </c>
      <c r="B506" s="376">
        <v>2070305</v>
      </c>
      <c r="C506" s="378" t="s">
        <v>474</v>
      </c>
      <c r="D506" s="277">
        <v>0</v>
      </c>
      <c r="E506" s="277">
        <v>16</v>
      </c>
      <c r="F506" s="277">
        <v>5</v>
      </c>
      <c r="G506" s="525" t="str">
        <f t="shared" si="110"/>
        <v/>
      </c>
      <c r="H506" s="525">
        <f t="shared" si="111"/>
        <v>0.313</v>
      </c>
      <c r="I506" s="567" t="str">
        <f t="shared" si="106"/>
        <v>是</v>
      </c>
      <c r="J506" s="568" t="str">
        <f t="shared" si="107"/>
        <v>项</v>
      </c>
    </row>
    <row r="507" ht="34.9" customHeight="1" spans="1:10">
      <c r="A507" s="553">
        <f t="shared" si="109"/>
        <v>7</v>
      </c>
      <c r="B507" s="376">
        <v>2070306</v>
      </c>
      <c r="C507" s="377" t="s">
        <v>475</v>
      </c>
      <c r="D507" s="277">
        <v>0</v>
      </c>
      <c r="E507" s="277">
        <v>0</v>
      </c>
      <c r="F507" s="277"/>
      <c r="G507" s="525" t="str">
        <f t="shared" si="110"/>
        <v/>
      </c>
      <c r="H507" s="525" t="str">
        <f t="shared" si="111"/>
        <v/>
      </c>
      <c r="I507" s="567" t="str">
        <f t="shared" si="106"/>
        <v>否</v>
      </c>
      <c r="J507" s="568" t="str">
        <f t="shared" si="107"/>
        <v>项</v>
      </c>
    </row>
    <row r="508" ht="34.9" customHeight="1" spans="1:10">
      <c r="A508" s="553">
        <f t="shared" si="109"/>
        <v>7</v>
      </c>
      <c r="B508" s="376">
        <v>2070307</v>
      </c>
      <c r="C508" s="377" t="s">
        <v>476</v>
      </c>
      <c r="D508" s="277">
        <v>70</v>
      </c>
      <c r="E508" s="277">
        <v>77</v>
      </c>
      <c r="F508" s="277"/>
      <c r="G508" s="525">
        <f t="shared" si="110"/>
        <v>-1</v>
      </c>
      <c r="H508" s="525">
        <f t="shared" si="111"/>
        <v>0</v>
      </c>
      <c r="I508" s="567" t="str">
        <f t="shared" si="106"/>
        <v>是</v>
      </c>
      <c r="J508" s="568" t="str">
        <f t="shared" si="107"/>
        <v>项</v>
      </c>
    </row>
    <row r="509" ht="34.9" customHeight="1" spans="1:10">
      <c r="A509" s="553">
        <f t="shared" si="109"/>
        <v>7</v>
      </c>
      <c r="B509" s="376">
        <v>2070308</v>
      </c>
      <c r="C509" s="378" t="s">
        <v>477</v>
      </c>
      <c r="D509" s="277">
        <v>16</v>
      </c>
      <c r="E509" s="277">
        <v>0</v>
      </c>
      <c r="F509" s="277"/>
      <c r="G509" s="525">
        <f t="shared" si="110"/>
        <v>-1</v>
      </c>
      <c r="H509" s="525" t="str">
        <f t="shared" si="111"/>
        <v/>
      </c>
      <c r="I509" s="567" t="str">
        <f t="shared" si="106"/>
        <v>是</v>
      </c>
      <c r="J509" s="568" t="str">
        <f t="shared" si="107"/>
        <v>项</v>
      </c>
    </row>
    <row r="510" ht="34.9" customHeight="1" spans="1:10">
      <c r="A510" s="553">
        <f t="shared" si="109"/>
        <v>7</v>
      </c>
      <c r="B510" s="376">
        <v>2070309</v>
      </c>
      <c r="C510" s="377" t="s">
        <v>478</v>
      </c>
      <c r="D510" s="277">
        <v>0</v>
      </c>
      <c r="E510" s="277">
        <v>0</v>
      </c>
      <c r="F510" s="277"/>
      <c r="G510" s="525" t="str">
        <f t="shared" si="110"/>
        <v/>
      </c>
      <c r="H510" s="525" t="str">
        <f t="shared" si="111"/>
        <v/>
      </c>
      <c r="I510" s="567" t="str">
        <f t="shared" si="106"/>
        <v>否</v>
      </c>
      <c r="J510" s="568" t="str">
        <f t="shared" si="107"/>
        <v>项</v>
      </c>
    </row>
    <row r="511" ht="34.9" customHeight="1" spans="1:10">
      <c r="A511" s="553">
        <f t="shared" si="109"/>
        <v>7</v>
      </c>
      <c r="B511" s="376">
        <v>2070399</v>
      </c>
      <c r="C511" s="377" t="s">
        <v>479</v>
      </c>
      <c r="D511" s="277">
        <v>87</v>
      </c>
      <c r="E511" s="277">
        <v>102</v>
      </c>
      <c r="F511" s="277">
        <v>85</v>
      </c>
      <c r="G511" s="525">
        <f t="shared" si="110"/>
        <v>-0.023</v>
      </c>
      <c r="H511" s="525">
        <f t="shared" si="111"/>
        <v>0.833</v>
      </c>
      <c r="I511" s="567" t="str">
        <f t="shared" si="106"/>
        <v>是</v>
      </c>
      <c r="J511" s="568" t="str">
        <f t="shared" si="107"/>
        <v>项</v>
      </c>
    </row>
    <row r="512" ht="34.9" customHeight="1" spans="1:10">
      <c r="A512" s="553">
        <f t="shared" si="109"/>
        <v>5</v>
      </c>
      <c r="B512" s="376">
        <v>20706</v>
      </c>
      <c r="C512" s="377" t="s">
        <v>480</v>
      </c>
      <c r="D512" s="277">
        <f>SUM(D513:D520)</f>
        <v>7</v>
      </c>
      <c r="E512" s="277">
        <f t="shared" ref="D512:F512" si="120">SUM(E513:E520)</f>
        <v>7</v>
      </c>
      <c r="F512" s="277">
        <f t="shared" si="120"/>
        <v>7</v>
      </c>
      <c r="G512" s="525">
        <f t="shared" si="110"/>
        <v>0</v>
      </c>
      <c r="H512" s="525">
        <f t="shared" si="111"/>
        <v>1</v>
      </c>
      <c r="I512" s="567" t="str">
        <f t="shared" si="106"/>
        <v>是</v>
      </c>
      <c r="J512" s="568" t="str">
        <f t="shared" si="107"/>
        <v>款</v>
      </c>
    </row>
    <row r="513" ht="34.9" customHeight="1" spans="1:10">
      <c r="A513" s="553">
        <f t="shared" si="109"/>
        <v>7</v>
      </c>
      <c r="B513" s="376">
        <v>2070601</v>
      </c>
      <c r="C513" s="377" t="s">
        <v>139</v>
      </c>
      <c r="D513" s="277">
        <v>0</v>
      </c>
      <c r="E513" s="277">
        <v>0</v>
      </c>
      <c r="F513" s="277"/>
      <c r="G513" s="525" t="str">
        <f t="shared" si="110"/>
        <v/>
      </c>
      <c r="H513" s="525" t="str">
        <f t="shared" si="111"/>
        <v/>
      </c>
      <c r="I513" s="567" t="str">
        <f t="shared" si="106"/>
        <v>否</v>
      </c>
      <c r="J513" s="568" t="str">
        <f t="shared" si="107"/>
        <v>项</v>
      </c>
    </row>
    <row r="514" ht="34.9" customHeight="1" spans="1:10">
      <c r="A514" s="553">
        <f t="shared" si="109"/>
        <v>7</v>
      </c>
      <c r="B514" s="376">
        <v>2070602</v>
      </c>
      <c r="C514" s="377" t="s">
        <v>140</v>
      </c>
      <c r="D514" s="277">
        <v>0</v>
      </c>
      <c r="E514" s="277">
        <v>0</v>
      </c>
      <c r="F514" s="277"/>
      <c r="G514" s="525" t="str">
        <f t="shared" si="110"/>
        <v/>
      </c>
      <c r="H514" s="525" t="str">
        <f t="shared" si="111"/>
        <v/>
      </c>
      <c r="I514" s="567" t="str">
        <f t="shared" ref="I514:I529" si="121">IF(LEN(B514)=3,"是",IF(C514&lt;&gt;"",IF(SUM(D514:F514)&lt;&gt;0,"是","否"),"是"))</f>
        <v>否</v>
      </c>
      <c r="J514" s="568" t="str">
        <f t="shared" ref="J514:J529" si="122">IF(LEN(B514)=3,"类",IF(LEN(B514)=5,"款","项"))</f>
        <v>项</v>
      </c>
    </row>
    <row r="515" ht="34.9" customHeight="1" spans="1:10">
      <c r="A515" s="553">
        <f t="shared" si="109"/>
        <v>7</v>
      </c>
      <c r="B515" s="376">
        <v>2070603</v>
      </c>
      <c r="C515" s="377" t="s">
        <v>141</v>
      </c>
      <c r="D515" s="277">
        <v>0</v>
      </c>
      <c r="E515" s="277">
        <v>0</v>
      </c>
      <c r="F515" s="277"/>
      <c r="G515" s="525" t="str">
        <f t="shared" si="110"/>
        <v/>
      </c>
      <c r="H515" s="525" t="str">
        <f t="shared" si="111"/>
        <v/>
      </c>
      <c r="I515" s="567" t="str">
        <f t="shared" si="121"/>
        <v>否</v>
      </c>
      <c r="J515" s="568" t="str">
        <f t="shared" si="122"/>
        <v>项</v>
      </c>
    </row>
    <row r="516" ht="34.9" customHeight="1" spans="1:10">
      <c r="A516" s="553">
        <f t="shared" si="109"/>
        <v>7</v>
      </c>
      <c r="B516" s="376">
        <v>2070604</v>
      </c>
      <c r="C516" s="377" t="s">
        <v>481</v>
      </c>
      <c r="D516" s="277">
        <v>0</v>
      </c>
      <c r="E516" s="277">
        <v>0</v>
      </c>
      <c r="F516" s="277"/>
      <c r="G516" s="525" t="str">
        <f t="shared" si="110"/>
        <v/>
      </c>
      <c r="H516" s="525" t="str">
        <f t="shared" si="111"/>
        <v/>
      </c>
      <c r="I516" s="567" t="str">
        <f t="shared" si="121"/>
        <v>否</v>
      </c>
      <c r="J516" s="568" t="str">
        <f t="shared" si="122"/>
        <v>项</v>
      </c>
    </row>
    <row r="517" ht="34.9" customHeight="1" spans="1:10">
      <c r="A517" s="553">
        <f t="shared" si="109"/>
        <v>7</v>
      </c>
      <c r="B517" s="376">
        <v>2070605</v>
      </c>
      <c r="C517" s="377" t="s">
        <v>482</v>
      </c>
      <c r="D517" s="277">
        <v>0</v>
      </c>
      <c r="E517" s="277">
        <v>0</v>
      </c>
      <c r="F517" s="277"/>
      <c r="G517" s="525" t="str">
        <f t="shared" si="110"/>
        <v/>
      </c>
      <c r="H517" s="525" t="str">
        <f t="shared" si="111"/>
        <v/>
      </c>
      <c r="I517" s="567" t="str">
        <f t="shared" si="121"/>
        <v>否</v>
      </c>
      <c r="J517" s="568" t="str">
        <f t="shared" si="122"/>
        <v>项</v>
      </c>
    </row>
    <row r="518" s="426" customFormat="1" ht="34.9" customHeight="1" spans="1:12">
      <c r="A518" s="553">
        <f t="shared" ref="A518:A581" si="123">LEN(B518)</f>
        <v>7</v>
      </c>
      <c r="B518" s="376">
        <v>2070606</v>
      </c>
      <c r="C518" s="377" t="s">
        <v>483</v>
      </c>
      <c r="D518" s="277">
        <v>0</v>
      </c>
      <c r="E518" s="277">
        <v>0</v>
      </c>
      <c r="F518" s="277"/>
      <c r="G518" s="525" t="str">
        <f t="shared" ref="G518:G581" si="124">IF(D518&lt;&gt;0,F518/D518-1,"")</f>
        <v/>
      </c>
      <c r="H518" s="525" t="str">
        <f t="shared" ref="H518:H581" si="125">IF(E518&lt;&gt;0,F518/E518,"")</f>
        <v/>
      </c>
      <c r="I518" s="567" t="str">
        <f t="shared" si="121"/>
        <v>否</v>
      </c>
      <c r="J518" s="568" t="str">
        <f t="shared" si="122"/>
        <v>项</v>
      </c>
      <c r="K518" s="555"/>
      <c r="L518" s="556"/>
    </row>
    <row r="519" ht="34.9" customHeight="1" spans="1:10">
      <c r="A519" s="553">
        <f t="shared" si="123"/>
        <v>7</v>
      </c>
      <c r="B519" s="376">
        <v>2070607</v>
      </c>
      <c r="C519" s="377" t="s">
        <v>484</v>
      </c>
      <c r="D519" s="277">
        <v>7</v>
      </c>
      <c r="E519" s="277">
        <v>7</v>
      </c>
      <c r="F519" s="277">
        <v>7</v>
      </c>
      <c r="G519" s="525">
        <f t="shared" si="124"/>
        <v>0</v>
      </c>
      <c r="H519" s="525">
        <f t="shared" si="125"/>
        <v>1</v>
      </c>
      <c r="I519" s="567" t="str">
        <f t="shared" si="121"/>
        <v>是</v>
      </c>
      <c r="J519" s="568" t="str">
        <f t="shared" si="122"/>
        <v>项</v>
      </c>
    </row>
    <row r="520" ht="34.9" customHeight="1" spans="1:10">
      <c r="A520" s="553">
        <f t="shared" si="123"/>
        <v>7</v>
      </c>
      <c r="B520" s="376">
        <v>2070699</v>
      </c>
      <c r="C520" s="377" t="s">
        <v>485</v>
      </c>
      <c r="D520" s="277">
        <v>0</v>
      </c>
      <c r="E520" s="277">
        <v>0</v>
      </c>
      <c r="F520" s="277"/>
      <c r="G520" s="525" t="str">
        <f t="shared" si="124"/>
        <v/>
      </c>
      <c r="H520" s="525" t="str">
        <f t="shared" si="125"/>
        <v/>
      </c>
      <c r="I520" s="567" t="str">
        <f t="shared" si="121"/>
        <v>否</v>
      </c>
      <c r="J520" s="568" t="str">
        <f t="shared" si="122"/>
        <v>项</v>
      </c>
    </row>
    <row r="521" ht="34.9" customHeight="1" spans="1:10">
      <c r="A521" s="553">
        <f t="shared" si="123"/>
        <v>5</v>
      </c>
      <c r="B521" s="376">
        <v>20708</v>
      </c>
      <c r="C521" s="377" t="s">
        <v>486</v>
      </c>
      <c r="D521" s="277">
        <f>SUM(D522:D530)</f>
        <v>686</v>
      </c>
      <c r="E521" s="277">
        <f t="shared" ref="D521:F521" si="126">SUM(E522:E530)</f>
        <v>637</v>
      </c>
      <c r="F521" s="277">
        <f t="shared" si="126"/>
        <v>563</v>
      </c>
      <c r="G521" s="525">
        <f t="shared" si="124"/>
        <v>-0.179</v>
      </c>
      <c r="H521" s="525">
        <f t="shared" si="125"/>
        <v>0.884</v>
      </c>
      <c r="I521" s="567" t="str">
        <f t="shared" si="121"/>
        <v>是</v>
      </c>
      <c r="J521" s="568" t="str">
        <f t="shared" si="122"/>
        <v>款</v>
      </c>
    </row>
    <row r="522" ht="34.9" customHeight="1" spans="1:10">
      <c r="A522" s="553">
        <f t="shared" si="123"/>
        <v>7</v>
      </c>
      <c r="B522" s="376">
        <v>2070801</v>
      </c>
      <c r="C522" s="377" t="s">
        <v>139</v>
      </c>
      <c r="D522" s="277">
        <v>0</v>
      </c>
      <c r="E522" s="277">
        <v>0</v>
      </c>
      <c r="F522" s="277"/>
      <c r="G522" s="525" t="str">
        <f t="shared" si="124"/>
        <v/>
      </c>
      <c r="H522" s="525" t="str">
        <f t="shared" si="125"/>
        <v/>
      </c>
      <c r="I522" s="567" t="str">
        <f t="shared" si="121"/>
        <v>否</v>
      </c>
      <c r="J522" s="568" t="str">
        <f t="shared" si="122"/>
        <v>项</v>
      </c>
    </row>
    <row r="523" ht="34.9" customHeight="1" spans="1:10">
      <c r="A523" s="553">
        <f t="shared" si="123"/>
        <v>7</v>
      </c>
      <c r="B523" s="376">
        <v>2070802</v>
      </c>
      <c r="C523" s="377" t="s">
        <v>140</v>
      </c>
      <c r="D523" s="277">
        <v>0</v>
      </c>
      <c r="E523" s="277">
        <v>0</v>
      </c>
      <c r="F523" s="277"/>
      <c r="G523" s="525" t="str">
        <f t="shared" si="124"/>
        <v/>
      </c>
      <c r="H523" s="525" t="str">
        <f t="shared" si="125"/>
        <v/>
      </c>
      <c r="I523" s="567" t="str">
        <f t="shared" si="121"/>
        <v>否</v>
      </c>
      <c r="J523" s="568" t="str">
        <f t="shared" si="122"/>
        <v>项</v>
      </c>
    </row>
    <row r="524" ht="34.9" customHeight="1" spans="1:10">
      <c r="A524" s="553">
        <f t="shared" si="123"/>
        <v>7</v>
      </c>
      <c r="B524" s="376">
        <v>2070803</v>
      </c>
      <c r="C524" s="377" t="s">
        <v>141</v>
      </c>
      <c r="D524" s="277">
        <v>0</v>
      </c>
      <c r="E524" s="277">
        <v>0</v>
      </c>
      <c r="F524" s="277"/>
      <c r="G524" s="525" t="str">
        <f t="shared" si="124"/>
        <v/>
      </c>
      <c r="H524" s="525" t="str">
        <f t="shared" si="125"/>
        <v/>
      </c>
      <c r="I524" s="567" t="str">
        <f t="shared" si="121"/>
        <v>否</v>
      </c>
      <c r="J524" s="568" t="str">
        <f t="shared" si="122"/>
        <v>项</v>
      </c>
    </row>
    <row r="525" ht="34.9" customHeight="1" spans="1:10">
      <c r="A525" s="553">
        <f t="shared" si="123"/>
        <v>7</v>
      </c>
      <c r="B525" s="376">
        <v>2070804</v>
      </c>
      <c r="C525" s="193" t="s">
        <v>487</v>
      </c>
      <c r="D525" s="277">
        <v>0</v>
      </c>
      <c r="E525" s="277">
        <v>0</v>
      </c>
      <c r="F525" s="277"/>
      <c r="G525" s="525" t="str">
        <f t="shared" si="124"/>
        <v/>
      </c>
      <c r="H525" s="525" t="str">
        <f t="shared" si="125"/>
        <v/>
      </c>
      <c r="I525" s="567" t="str">
        <f t="shared" si="121"/>
        <v>否</v>
      </c>
      <c r="J525" s="568" t="str">
        <f t="shared" si="122"/>
        <v>项</v>
      </c>
    </row>
    <row r="526" ht="34.9" customHeight="1" spans="1:10">
      <c r="A526" s="553">
        <f t="shared" si="123"/>
        <v>7</v>
      </c>
      <c r="B526" s="376">
        <v>2070805</v>
      </c>
      <c r="C526" s="193" t="s">
        <v>488</v>
      </c>
      <c r="D526" s="277">
        <v>686</v>
      </c>
      <c r="E526" s="277">
        <v>4</v>
      </c>
      <c r="F526" s="277"/>
      <c r="G526" s="525">
        <f t="shared" si="124"/>
        <v>-1</v>
      </c>
      <c r="H526" s="525">
        <f t="shared" si="125"/>
        <v>0</v>
      </c>
      <c r="I526" s="567" t="str">
        <f t="shared" si="121"/>
        <v>是</v>
      </c>
      <c r="J526" s="568" t="str">
        <f t="shared" si="122"/>
        <v>项</v>
      </c>
    </row>
    <row r="527" ht="34.9" customHeight="1" spans="1:10">
      <c r="A527" s="553">
        <f t="shared" si="123"/>
        <v>7</v>
      </c>
      <c r="B527" s="376">
        <v>2070806</v>
      </c>
      <c r="C527" s="377" t="s">
        <v>489</v>
      </c>
      <c r="D527" s="277">
        <v>0</v>
      </c>
      <c r="E527" s="277">
        <v>0</v>
      </c>
      <c r="F527" s="277"/>
      <c r="G527" s="525" t="str">
        <f t="shared" si="124"/>
        <v/>
      </c>
      <c r="H527" s="525" t="str">
        <f t="shared" si="125"/>
        <v/>
      </c>
      <c r="I527" s="567" t="str">
        <f t="shared" si="121"/>
        <v>否</v>
      </c>
      <c r="J527" s="568" t="str">
        <f t="shared" si="122"/>
        <v>项</v>
      </c>
    </row>
    <row r="528" ht="34.9" customHeight="1" spans="1:10">
      <c r="A528" s="553">
        <f t="shared" si="123"/>
        <v>7</v>
      </c>
      <c r="B528" s="376">
        <v>2070807</v>
      </c>
      <c r="C528" s="377" t="s">
        <v>490</v>
      </c>
      <c r="D528" s="277"/>
      <c r="E528" s="277">
        <v>0</v>
      </c>
      <c r="F528" s="277"/>
      <c r="G528" s="525" t="str">
        <f t="shared" si="124"/>
        <v/>
      </c>
      <c r="H528" s="525" t="str">
        <f t="shared" si="125"/>
        <v/>
      </c>
      <c r="I528" s="567" t="str">
        <f t="shared" si="121"/>
        <v>否</v>
      </c>
      <c r="J528" s="568" t="str">
        <f t="shared" si="122"/>
        <v>项</v>
      </c>
    </row>
    <row r="529" ht="34.9" customHeight="1" spans="1:10">
      <c r="A529" s="553">
        <f t="shared" si="123"/>
        <v>7</v>
      </c>
      <c r="B529" s="376">
        <v>2070808</v>
      </c>
      <c r="C529" s="377" t="s">
        <v>491</v>
      </c>
      <c r="D529" s="277"/>
      <c r="E529" s="277">
        <v>599</v>
      </c>
      <c r="F529" s="277">
        <v>556</v>
      </c>
      <c r="G529" s="525" t="str">
        <f t="shared" si="124"/>
        <v/>
      </c>
      <c r="H529" s="525">
        <f t="shared" si="125"/>
        <v>0.928</v>
      </c>
      <c r="I529" s="567" t="str">
        <f t="shared" si="121"/>
        <v>是</v>
      </c>
      <c r="J529" s="568" t="str">
        <f t="shared" si="122"/>
        <v>项</v>
      </c>
    </row>
    <row r="530" ht="34.9" customHeight="1" spans="1:10">
      <c r="A530" s="553">
        <f t="shared" si="123"/>
        <v>7</v>
      </c>
      <c r="B530" s="376">
        <v>2070899</v>
      </c>
      <c r="C530" s="377" t="s">
        <v>492</v>
      </c>
      <c r="D530" s="277">
        <v>0</v>
      </c>
      <c r="E530" s="277">
        <v>34</v>
      </c>
      <c r="F530" s="277">
        <v>7</v>
      </c>
      <c r="G530" s="525" t="str">
        <f t="shared" si="124"/>
        <v/>
      </c>
      <c r="H530" s="525">
        <f t="shared" si="125"/>
        <v>0.206</v>
      </c>
      <c r="I530" s="567" t="str">
        <f t="shared" ref="I530:I553" si="127">IF(LEN(B530)=3,"是",IF(C530&lt;&gt;"",IF(SUM(D530:F530)&lt;&gt;0,"是","否"),"是"))</f>
        <v>是</v>
      </c>
      <c r="J530" s="568" t="str">
        <f t="shared" ref="J530:J553" si="128">IF(LEN(B530)=3,"类",IF(LEN(B530)=5,"款","项"))</f>
        <v>项</v>
      </c>
    </row>
    <row r="531" ht="34.9" customHeight="1" spans="1:10">
      <c r="A531" s="553">
        <f t="shared" si="123"/>
        <v>5</v>
      </c>
      <c r="B531" s="376">
        <v>20799</v>
      </c>
      <c r="C531" s="377" t="s">
        <v>493</v>
      </c>
      <c r="D531" s="277">
        <f>SUM(D532:D534)</f>
        <v>1592</v>
      </c>
      <c r="E531" s="277">
        <f t="shared" ref="D531:F531" si="129">SUM(E532:E534)</f>
        <v>331</v>
      </c>
      <c r="F531" s="277">
        <f t="shared" si="129"/>
        <v>20</v>
      </c>
      <c r="G531" s="525">
        <f t="shared" si="124"/>
        <v>-0.987</v>
      </c>
      <c r="H531" s="525">
        <f t="shared" si="125"/>
        <v>0.06</v>
      </c>
      <c r="I531" s="567" t="str">
        <f t="shared" si="127"/>
        <v>是</v>
      </c>
      <c r="J531" s="568" t="str">
        <f t="shared" si="128"/>
        <v>款</v>
      </c>
    </row>
    <row r="532" ht="34.9" customHeight="1" spans="1:10">
      <c r="A532" s="553">
        <f t="shared" si="123"/>
        <v>7</v>
      </c>
      <c r="B532" s="376">
        <v>2079902</v>
      </c>
      <c r="C532" s="377" t="s">
        <v>494</v>
      </c>
      <c r="D532" s="277">
        <v>0</v>
      </c>
      <c r="E532" s="277">
        <v>110</v>
      </c>
      <c r="F532" s="277"/>
      <c r="G532" s="525" t="str">
        <f t="shared" si="124"/>
        <v/>
      </c>
      <c r="H532" s="525">
        <f t="shared" si="125"/>
        <v>0</v>
      </c>
      <c r="I532" s="567" t="str">
        <f t="shared" si="127"/>
        <v>是</v>
      </c>
      <c r="J532" s="568" t="str">
        <f t="shared" si="128"/>
        <v>项</v>
      </c>
    </row>
    <row r="533" ht="34.9" customHeight="1" spans="1:10">
      <c r="A533" s="553">
        <f t="shared" si="123"/>
        <v>7</v>
      </c>
      <c r="B533" s="376">
        <v>2079903</v>
      </c>
      <c r="C533" s="378" t="s">
        <v>495</v>
      </c>
      <c r="D533" s="277">
        <v>0</v>
      </c>
      <c r="E533" s="277">
        <v>0</v>
      </c>
      <c r="F533" s="277">
        <v>20</v>
      </c>
      <c r="G533" s="525" t="str">
        <f t="shared" si="124"/>
        <v/>
      </c>
      <c r="H533" s="525" t="str">
        <f t="shared" si="125"/>
        <v/>
      </c>
      <c r="I533" s="567" t="str">
        <f t="shared" si="127"/>
        <v>是</v>
      </c>
      <c r="J533" s="568" t="str">
        <f t="shared" si="128"/>
        <v>项</v>
      </c>
    </row>
    <row r="534" ht="34.9" customHeight="1" spans="1:10">
      <c r="A534" s="553">
        <f t="shared" si="123"/>
        <v>7</v>
      </c>
      <c r="B534" s="376">
        <v>2079999</v>
      </c>
      <c r="C534" s="377" t="s">
        <v>496</v>
      </c>
      <c r="D534" s="277">
        <v>1592</v>
      </c>
      <c r="E534" s="277">
        <v>221</v>
      </c>
      <c r="F534" s="277"/>
      <c r="G534" s="525">
        <f t="shared" si="124"/>
        <v>-1</v>
      </c>
      <c r="H534" s="525">
        <f t="shared" si="125"/>
        <v>0</v>
      </c>
      <c r="I534" s="567" t="str">
        <f t="shared" si="127"/>
        <v>是</v>
      </c>
      <c r="J534" s="568" t="str">
        <f t="shared" si="128"/>
        <v>项</v>
      </c>
    </row>
    <row r="535" ht="34.9" customHeight="1" spans="1:10">
      <c r="A535" s="553">
        <f t="shared" si="123"/>
        <v>3</v>
      </c>
      <c r="B535" s="561">
        <v>208</v>
      </c>
      <c r="C535" s="562" t="s">
        <v>92</v>
      </c>
      <c r="D535" s="282">
        <f>+D536+D555+D563+D565+D575+D579+D589+D597+D604+D612+D621+D626+D629+D632+D635+D638+D641+D645+D650+D658+D661</f>
        <v>32009</v>
      </c>
      <c r="E535" s="282">
        <f t="shared" ref="D535:F535" si="130">+E536+E555+E563+E565+E575+E579+E589+E597+E604+E612+E621+E626+E629+E632+E635+E638+E641+E645+E650+E658+E661</f>
        <v>38874</v>
      </c>
      <c r="F535" s="282">
        <f t="shared" si="130"/>
        <v>30041</v>
      </c>
      <c r="G535" s="521">
        <f t="shared" si="124"/>
        <v>-0.061</v>
      </c>
      <c r="H535" s="521">
        <f t="shared" si="125"/>
        <v>0.773</v>
      </c>
      <c r="I535" s="567" t="str">
        <f t="shared" si="127"/>
        <v>是</v>
      </c>
      <c r="J535" s="568" t="str">
        <f t="shared" si="128"/>
        <v>类</v>
      </c>
    </row>
    <row r="536" ht="34.9" customHeight="1" spans="1:10">
      <c r="A536" s="553">
        <f t="shared" si="123"/>
        <v>5</v>
      </c>
      <c r="B536" s="376">
        <v>20801</v>
      </c>
      <c r="C536" s="377" t="s">
        <v>497</v>
      </c>
      <c r="D536" s="277">
        <f>SUM(D537:D554)</f>
        <v>1339</v>
      </c>
      <c r="E536" s="277">
        <f t="shared" ref="D536:F536" si="131">SUM(E537:E554)</f>
        <v>1106</v>
      </c>
      <c r="F536" s="277">
        <f t="shared" si="131"/>
        <v>1070</v>
      </c>
      <c r="G536" s="525">
        <f t="shared" si="124"/>
        <v>-0.201</v>
      </c>
      <c r="H536" s="525">
        <f t="shared" si="125"/>
        <v>0.967</v>
      </c>
      <c r="I536" s="567" t="str">
        <f t="shared" si="127"/>
        <v>是</v>
      </c>
      <c r="J536" s="568" t="str">
        <f t="shared" si="128"/>
        <v>款</v>
      </c>
    </row>
    <row r="537" ht="34.9" customHeight="1" spans="1:10">
      <c r="A537" s="553">
        <f t="shared" si="123"/>
        <v>7</v>
      </c>
      <c r="B537" s="376">
        <v>2080101</v>
      </c>
      <c r="C537" s="377" t="s">
        <v>139</v>
      </c>
      <c r="D537" s="277">
        <v>423</v>
      </c>
      <c r="E537" s="277">
        <v>329</v>
      </c>
      <c r="F537" s="277">
        <v>309</v>
      </c>
      <c r="G537" s="525">
        <f t="shared" si="124"/>
        <v>-0.27</v>
      </c>
      <c r="H537" s="525">
        <f t="shared" si="125"/>
        <v>0.939</v>
      </c>
      <c r="I537" s="567" t="str">
        <f t="shared" si="127"/>
        <v>是</v>
      </c>
      <c r="J537" s="568" t="str">
        <f t="shared" si="128"/>
        <v>项</v>
      </c>
    </row>
    <row r="538" ht="34.9" customHeight="1" spans="1:10">
      <c r="A538" s="553">
        <f t="shared" si="123"/>
        <v>7</v>
      </c>
      <c r="B538" s="376">
        <v>2080102</v>
      </c>
      <c r="C538" s="377" t="s">
        <v>140</v>
      </c>
      <c r="D538" s="277">
        <v>0</v>
      </c>
      <c r="E538" s="277">
        <v>0</v>
      </c>
      <c r="F538" s="277"/>
      <c r="G538" s="525" t="str">
        <f t="shared" si="124"/>
        <v/>
      </c>
      <c r="H538" s="525" t="str">
        <f t="shared" si="125"/>
        <v/>
      </c>
      <c r="I538" s="567" t="str">
        <f t="shared" si="127"/>
        <v>否</v>
      </c>
      <c r="J538" s="568" t="str">
        <f t="shared" si="128"/>
        <v>项</v>
      </c>
    </row>
    <row r="539" ht="34.9" customHeight="1" spans="1:10">
      <c r="A539" s="553">
        <f t="shared" si="123"/>
        <v>7</v>
      </c>
      <c r="B539" s="376">
        <v>2080103</v>
      </c>
      <c r="C539" s="377" t="s">
        <v>141</v>
      </c>
      <c r="D539" s="277">
        <v>0</v>
      </c>
      <c r="E539" s="277">
        <v>0</v>
      </c>
      <c r="F539" s="277"/>
      <c r="G539" s="525" t="str">
        <f t="shared" si="124"/>
        <v/>
      </c>
      <c r="H539" s="525" t="str">
        <f t="shared" si="125"/>
        <v/>
      </c>
      <c r="I539" s="567" t="str">
        <f t="shared" si="127"/>
        <v>否</v>
      </c>
      <c r="J539" s="568" t="str">
        <f t="shared" si="128"/>
        <v>项</v>
      </c>
    </row>
    <row r="540" ht="34.9" customHeight="1" spans="1:10">
      <c r="A540" s="553">
        <f t="shared" si="123"/>
        <v>7</v>
      </c>
      <c r="B540" s="376">
        <v>2080104</v>
      </c>
      <c r="C540" s="377" t="s">
        <v>498</v>
      </c>
      <c r="D540" s="277">
        <v>57</v>
      </c>
      <c r="E540" s="277">
        <v>30</v>
      </c>
      <c r="F540" s="277">
        <v>26</v>
      </c>
      <c r="G540" s="525">
        <f t="shared" si="124"/>
        <v>-0.544</v>
      </c>
      <c r="H540" s="525">
        <f t="shared" si="125"/>
        <v>0.867</v>
      </c>
      <c r="I540" s="567" t="str">
        <f t="shared" si="127"/>
        <v>是</v>
      </c>
      <c r="J540" s="568" t="str">
        <f t="shared" si="128"/>
        <v>项</v>
      </c>
    </row>
    <row r="541" ht="34.9" customHeight="1" spans="1:10">
      <c r="A541" s="553">
        <f t="shared" si="123"/>
        <v>7</v>
      </c>
      <c r="B541" s="376">
        <v>2080105</v>
      </c>
      <c r="C541" s="377" t="s">
        <v>499</v>
      </c>
      <c r="D541" s="277">
        <v>12</v>
      </c>
      <c r="E541" s="277">
        <v>12</v>
      </c>
      <c r="F541" s="277">
        <v>7</v>
      </c>
      <c r="G541" s="525">
        <f t="shared" si="124"/>
        <v>-0.417</v>
      </c>
      <c r="H541" s="525">
        <f t="shared" si="125"/>
        <v>0.583</v>
      </c>
      <c r="I541" s="567" t="str">
        <f t="shared" si="127"/>
        <v>是</v>
      </c>
      <c r="J541" s="568" t="str">
        <f t="shared" si="128"/>
        <v>项</v>
      </c>
    </row>
    <row r="542" ht="34.9" customHeight="1" spans="1:10">
      <c r="A542" s="553">
        <f t="shared" si="123"/>
        <v>7</v>
      </c>
      <c r="B542" s="376">
        <v>2080106</v>
      </c>
      <c r="C542" s="377" t="s">
        <v>500</v>
      </c>
      <c r="D542" s="277">
        <v>0</v>
      </c>
      <c r="E542" s="277">
        <v>0</v>
      </c>
      <c r="F542" s="277"/>
      <c r="G542" s="525" t="str">
        <f t="shared" si="124"/>
        <v/>
      </c>
      <c r="H542" s="525" t="str">
        <f t="shared" si="125"/>
        <v/>
      </c>
      <c r="I542" s="567" t="str">
        <f t="shared" si="127"/>
        <v>否</v>
      </c>
      <c r="J542" s="568" t="str">
        <f t="shared" si="128"/>
        <v>项</v>
      </c>
    </row>
    <row r="543" ht="34.9" customHeight="1" spans="1:10">
      <c r="A543" s="553">
        <f t="shared" si="123"/>
        <v>7</v>
      </c>
      <c r="B543" s="376">
        <v>2080107</v>
      </c>
      <c r="C543" s="377" t="s">
        <v>501</v>
      </c>
      <c r="D543" s="277">
        <v>19</v>
      </c>
      <c r="E543" s="277">
        <v>11</v>
      </c>
      <c r="F543" s="277">
        <v>2</v>
      </c>
      <c r="G543" s="525">
        <f t="shared" si="124"/>
        <v>-0.895</v>
      </c>
      <c r="H543" s="525">
        <f t="shared" si="125"/>
        <v>0.182</v>
      </c>
      <c r="I543" s="567" t="str">
        <f t="shared" si="127"/>
        <v>是</v>
      </c>
      <c r="J543" s="568" t="str">
        <f t="shared" si="128"/>
        <v>项</v>
      </c>
    </row>
    <row r="544" ht="34.9" customHeight="1" spans="1:10">
      <c r="A544" s="553">
        <f t="shared" si="123"/>
        <v>7</v>
      </c>
      <c r="B544" s="376">
        <v>2080108</v>
      </c>
      <c r="C544" s="377" t="s">
        <v>180</v>
      </c>
      <c r="D544" s="277">
        <v>0</v>
      </c>
      <c r="E544" s="277">
        <v>0</v>
      </c>
      <c r="F544" s="277"/>
      <c r="G544" s="525" t="str">
        <f t="shared" si="124"/>
        <v/>
      </c>
      <c r="H544" s="525" t="str">
        <f t="shared" si="125"/>
        <v/>
      </c>
      <c r="I544" s="567" t="str">
        <f t="shared" si="127"/>
        <v>否</v>
      </c>
      <c r="J544" s="568" t="str">
        <f t="shared" si="128"/>
        <v>项</v>
      </c>
    </row>
    <row r="545" ht="34.9" customHeight="1" spans="1:10">
      <c r="A545" s="553">
        <f t="shared" si="123"/>
        <v>7</v>
      </c>
      <c r="B545" s="376">
        <v>2080109</v>
      </c>
      <c r="C545" s="377" t="s">
        <v>502</v>
      </c>
      <c r="D545" s="277">
        <v>732</v>
      </c>
      <c r="E545" s="277">
        <v>643</v>
      </c>
      <c r="F545" s="277">
        <v>613</v>
      </c>
      <c r="G545" s="525">
        <f t="shared" si="124"/>
        <v>-0.163</v>
      </c>
      <c r="H545" s="525">
        <f t="shared" si="125"/>
        <v>0.953</v>
      </c>
      <c r="I545" s="567" t="str">
        <f t="shared" si="127"/>
        <v>是</v>
      </c>
      <c r="J545" s="568" t="str">
        <f t="shared" si="128"/>
        <v>项</v>
      </c>
    </row>
    <row r="546" ht="34.9" customHeight="1" spans="1:10">
      <c r="A546" s="553">
        <f t="shared" si="123"/>
        <v>7</v>
      </c>
      <c r="B546" s="376">
        <v>2080110</v>
      </c>
      <c r="C546" s="377" t="s">
        <v>503</v>
      </c>
      <c r="D546" s="277">
        <v>0</v>
      </c>
      <c r="E546" s="277">
        <v>0</v>
      </c>
      <c r="F546" s="277"/>
      <c r="G546" s="525" t="str">
        <f t="shared" si="124"/>
        <v/>
      </c>
      <c r="H546" s="525" t="str">
        <f t="shared" si="125"/>
        <v/>
      </c>
      <c r="I546" s="567" t="str">
        <f t="shared" si="127"/>
        <v>否</v>
      </c>
      <c r="J546" s="568" t="str">
        <f t="shared" si="128"/>
        <v>项</v>
      </c>
    </row>
    <row r="547" ht="34.9" customHeight="1" spans="1:10">
      <c r="A547" s="553">
        <f t="shared" si="123"/>
        <v>7</v>
      </c>
      <c r="B547" s="376">
        <v>2080111</v>
      </c>
      <c r="C547" s="377" t="s">
        <v>504</v>
      </c>
      <c r="D547" s="277">
        <v>0</v>
      </c>
      <c r="E547" s="277">
        <v>0</v>
      </c>
      <c r="F547" s="277"/>
      <c r="G547" s="525" t="str">
        <f t="shared" si="124"/>
        <v/>
      </c>
      <c r="H547" s="525" t="str">
        <f t="shared" si="125"/>
        <v/>
      </c>
      <c r="I547" s="567" t="str">
        <f t="shared" si="127"/>
        <v>否</v>
      </c>
      <c r="J547" s="568" t="str">
        <f t="shared" si="128"/>
        <v>项</v>
      </c>
    </row>
    <row r="548" ht="34.9" customHeight="1" spans="1:10">
      <c r="A548" s="553">
        <f t="shared" si="123"/>
        <v>7</v>
      </c>
      <c r="B548" s="376">
        <v>2080112</v>
      </c>
      <c r="C548" s="377" t="s">
        <v>505</v>
      </c>
      <c r="D548" s="277">
        <v>3</v>
      </c>
      <c r="E548" s="277">
        <v>5</v>
      </c>
      <c r="F548" s="277"/>
      <c r="G548" s="525">
        <f t="shared" si="124"/>
        <v>-1</v>
      </c>
      <c r="H548" s="525">
        <f t="shared" si="125"/>
        <v>0</v>
      </c>
      <c r="I548" s="567" t="str">
        <f t="shared" si="127"/>
        <v>是</v>
      </c>
      <c r="J548" s="568" t="str">
        <f t="shared" si="128"/>
        <v>项</v>
      </c>
    </row>
    <row r="549" ht="34.9" customHeight="1" spans="1:10">
      <c r="A549" s="553">
        <f t="shared" si="123"/>
        <v>7</v>
      </c>
      <c r="B549" s="376">
        <v>2080113</v>
      </c>
      <c r="C549" s="377" t="s">
        <v>506</v>
      </c>
      <c r="D549" s="277"/>
      <c r="E549" s="277">
        <v>0</v>
      </c>
      <c r="F549" s="277"/>
      <c r="G549" s="525" t="str">
        <f t="shared" si="124"/>
        <v/>
      </c>
      <c r="H549" s="525" t="str">
        <f t="shared" si="125"/>
        <v/>
      </c>
      <c r="I549" s="567" t="str">
        <f t="shared" si="127"/>
        <v>否</v>
      </c>
      <c r="J549" s="568" t="str">
        <f t="shared" si="128"/>
        <v>项</v>
      </c>
    </row>
    <row r="550" ht="34.9" customHeight="1" spans="1:10">
      <c r="A550" s="553">
        <f t="shared" si="123"/>
        <v>7</v>
      </c>
      <c r="B550" s="376">
        <v>2080114</v>
      </c>
      <c r="C550" s="377" t="s">
        <v>507</v>
      </c>
      <c r="D550" s="277"/>
      <c r="E550" s="277">
        <v>0</v>
      </c>
      <c r="F550" s="277"/>
      <c r="G550" s="525" t="str">
        <f t="shared" si="124"/>
        <v/>
      </c>
      <c r="H550" s="525" t="str">
        <f t="shared" si="125"/>
        <v/>
      </c>
      <c r="I550" s="567" t="str">
        <f t="shared" si="127"/>
        <v>否</v>
      </c>
      <c r="J550" s="568" t="str">
        <f t="shared" si="128"/>
        <v>项</v>
      </c>
    </row>
    <row r="551" ht="34.9" customHeight="1" spans="1:10">
      <c r="A551" s="553">
        <f t="shared" si="123"/>
        <v>7</v>
      </c>
      <c r="B551" s="376">
        <v>2080115</v>
      </c>
      <c r="C551" s="377" t="s">
        <v>508</v>
      </c>
      <c r="D551" s="277"/>
      <c r="E551" s="277">
        <v>0</v>
      </c>
      <c r="F551" s="277"/>
      <c r="G551" s="525" t="str">
        <f t="shared" si="124"/>
        <v/>
      </c>
      <c r="H551" s="525" t="str">
        <f t="shared" si="125"/>
        <v/>
      </c>
      <c r="I551" s="567" t="str">
        <f t="shared" si="127"/>
        <v>否</v>
      </c>
      <c r="J551" s="568" t="str">
        <f t="shared" si="128"/>
        <v>项</v>
      </c>
    </row>
    <row r="552" ht="34.9" customHeight="1" spans="1:10">
      <c r="A552" s="553">
        <f t="shared" si="123"/>
        <v>7</v>
      </c>
      <c r="B552" s="376">
        <v>2080116</v>
      </c>
      <c r="C552" s="377" t="s">
        <v>509</v>
      </c>
      <c r="D552" s="277"/>
      <c r="E552" s="277">
        <v>0</v>
      </c>
      <c r="F552" s="277"/>
      <c r="G552" s="525" t="str">
        <f t="shared" si="124"/>
        <v/>
      </c>
      <c r="H552" s="525" t="str">
        <f t="shared" si="125"/>
        <v/>
      </c>
      <c r="I552" s="567" t="str">
        <f t="shared" si="127"/>
        <v>否</v>
      </c>
      <c r="J552" s="568" t="str">
        <f t="shared" si="128"/>
        <v>项</v>
      </c>
    </row>
    <row r="553" ht="34.9" customHeight="1" spans="1:10">
      <c r="A553" s="553">
        <f t="shared" si="123"/>
        <v>7</v>
      </c>
      <c r="B553" s="376">
        <v>2080150</v>
      </c>
      <c r="C553" s="377" t="s">
        <v>510</v>
      </c>
      <c r="D553" s="277"/>
      <c r="E553" s="277">
        <v>0</v>
      </c>
      <c r="F553" s="277"/>
      <c r="G553" s="525" t="str">
        <f t="shared" si="124"/>
        <v/>
      </c>
      <c r="H553" s="525" t="str">
        <f t="shared" si="125"/>
        <v/>
      </c>
      <c r="I553" s="567" t="str">
        <f t="shared" si="127"/>
        <v>否</v>
      </c>
      <c r="J553" s="568" t="str">
        <f t="shared" si="128"/>
        <v>项</v>
      </c>
    </row>
    <row r="554" ht="34.9" customHeight="1" spans="1:10">
      <c r="A554" s="553">
        <f t="shared" si="123"/>
        <v>7</v>
      </c>
      <c r="B554" s="376">
        <v>2080199</v>
      </c>
      <c r="C554" s="377" t="s">
        <v>511</v>
      </c>
      <c r="D554" s="277">
        <v>93</v>
      </c>
      <c r="E554" s="277">
        <v>76</v>
      </c>
      <c r="F554" s="277">
        <v>113</v>
      </c>
      <c r="G554" s="525">
        <f t="shared" si="124"/>
        <v>0.215</v>
      </c>
      <c r="H554" s="525">
        <f t="shared" si="125"/>
        <v>1.487</v>
      </c>
      <c r="I554" s="567" t="str">
        <f t="shared" ref="I554:I584" si="132">IF(LEN(B554)=3,"是",IF(C554&lt;&gt;"",IF(SUM(D554:F554)&lt;&gt;0,"是","否"),"是"))</f>
        <v>是</v>
      </c>
      <c r="J554" s="568" t="str">
        <f t="shared" ref="J554:J584" si="133">IF(LEN(B554)=3,"类",IF(LEN(B554)=5,"款","项"))</f>
        <v>项</v>
      </c>
    </row>
    <row r="555" ht="34.9" customHeight="1" spans="1:10">
      <c r="A555" s="553">
        <f t="shared" si="123"/>
        <v>5</v>
      </c>
      <c r="B555" s="376">
        <v>20802</v>
      </c>
      <c r="C555" s="377" t="s">
        <v>512</v>
      </c>
      <c r="D555" s="277">
        <f>SUM(D556:D562)</f>
        <v>877</v>
      </c>
      <c r="E555" s="277">
        <f t="shared" ref="D555:F555" si="134">SUM(E556:E562)</f>
        <v>753</v>
      </c>
      <c r="F555" s="277">
        <f t="shared" si="134"/>
        <v>431</v>
      </c>
      <c r="G555" s="525">
        <f t="shared" si="124"/>
        <v>-0.509</v>
      </c>
      <c r="H555" s="525">
        <f t="shared" si="125"/>
        <v>0.572</v>
      </c>
      <c r="I555" s="567" t="str">
        <f t="shared" si="132"/>
        <v>是</v>
      </c>
      <c r="J555" s="568" t="str">
        <f t="shared" si="133"/>
        <v>款</v>
      </c>
    </row>
    <row r="556" ht="34.9" customHeight="1" spans="1:10">
      <c r="A556" s="553">
        <f t="shared" si="123"/>
        <v>7</v>
      </c>
      <c r="B556" s="376">
        <v>2080201</v>
      </c>
      <c r="C556" s="377" t="s">
        <v>139</v>
      </c>
      <c r="D556" s="277">
        <v>174</v>
      </c>
      <c r="E556" s="277">
        <v>158</v>
      </c>
      <c r="F556" s="277">
        <v>154</v>
      </c>
      <c r="G556" s="525">
        <f t="shared" si="124"/>
        <v>-0.115</v>
      </c>
      <c r="H556" s="525">
        <f t="shared" si="125"/>
        <v>0.975</v>
      </c>
      <c r="I556" s="567" t="str">
        <f t="shared" si="132"/>
        <v>是</v>
      </c>
      <c r="J556" s="568" t="str">
        <f t="shared" si="133"/>
        <v>项</v>
      </c>
    </row>
    <row r="557" ht="34.9" customHeight="1" spans="1:10">
      <c r="A557" s="553">
        <f t="shared" si="123"/>
        <v>7</v>
      </c>
      <c r="B557" s="376">
        <v>2080202</v>
      </c>
      <c r="C557" s="377" t="s">
        <v>140</v>
      </c>
      <c r="D557" s="277">
        <v>0</v>
      </c>
      <c r="E557" s="277">
        <v>0</v>
      </c>
      <c r="F557" s="277"/>
      <c r="G557" s="525" t="str">
        <f t="shared" si="124"/>
        <v/>
      </c>
      <c r="H557" s="525" t="str">
        <f t="shared" si="125"/>
        <v/>
      </c>
      <c r="I557" s="567" t="str">
        <f t="shared" si="132"/>
        <v>否</v>
      </c>
      <c r="J557" s="568" t="str">
        <f t="shared" si="133"/>
        <v>项</v>
      </c>
    </row>
    <row r="558" ht="34.9" customHeight="1" spans="1:10">
      <c r="A558" s="553">
        <f t="shared" si="123"/>
        <v>7</v>
      </c>
      <c r="B558" s="376">
        <v>2080203</v>
      </c>
      <c r="C558" s="377" t="s">
        <v>141</v>
      </c>
      <c r="D558" s="277">
        <v>0</v>
      </c>
      <c r="E558" s="277">
        <v>0</v>
      </c>
      <c r="F558" s="277"/>
      <c r="G558" s="525" t="str">
        <f t="shared" si="124"/>
        <v/>
      </c>
      <c r="H558" s="525" t="str">
        <f t="shared" si="125"/>
        <v/>
      </c>
      <c r="I558" s="567" t="str">
        <f t="shared" si="132"/>
        <v>否</v>
      </c>
      <c r="J558" s="568" t="str">
        <f t="shared" si="133"/>
        <v>项</v>
      </c>
    </row>
    <row r="559" ht="34.9" customHeight="1" spans="1:10">
      <c r="A559" s="553">
        <f t="shared" si="123"/>
        <v>7</v>
      </c>
      <c r="B559" s="376">
        <v>2080206</v>
      </c>
      <c r="C559" s="377" t="s">
        <v>513</v>
      </c>
      <c r="D559" s="277">
        <v>0</v>
      </c>
      <c r="E559" s="277">
        <v>0</v>
      </c>
      <c r="F559" s="277"/>
      <c r="G559" s="525" t="str">
        <f t="shared" si="124"/>
        <v/>
      </c>
      <c r="H559" s="525" t="str">
        <f t="shared" si="125"/>
        <v/>
      </c>
      <c r="I559" s="567" t="str">
        <f t="shared" si="132"/>
        <v>否</v>
      </c>
      <c r="J559" s="568" t="str">
        <f t="shared" si="133"/>
        <v>项</v>
      </c>
    </row>
    <row r="560" ht="34.9" customHeight="1" spans="1:10">
      <c r="A560" s="553">
        <f t="shared" si="123"/>
        <v>7</v>
      </c>
      <c r="B560" s="376">
        <v>2080207</v>
      </c>
      <c r="C560" s="377" t="s">
        <v>514</v>
      </c>
      <c r="D560" s="277">
        <v>2</v>
      </c>
      <c r="E560" s="277">
        <v>35</v>
      </c>
      <c r="F560" s="277">
        <v>4</v>
      </c>
      <c r="G560" s="525">
        <f t="shared" si="124"/>
        <v>1</v>
      </c>
      <c r="H560" s="525">
        <f t="shared" si="125"/>
        <v>0.114</v>
      </c>
      <c r="I560" s="567" t="str">
        <f t="shared" si="132"/>
        <v>是</v>
      </c>
      <c r="J560" s="568" t="str">
        <f t="shared" si="133"/>
        <v>项</v>
      </c>
    </row>
    <row r="561" ht="34.9" customHeight="1" spans="1:10">
      <c r="A561" s="553">
        <f t="shared" si="123"/>
        <v>7</v>
      </c>
      <c r="B561" s="376">
        <v>2080208</v>
      </c>
      <c r="C561" s="377" t="s">
        <v>515</v>
      </c>
      <c r="D561" s="277">
        <v>143</v>
      </c>
      <c r="E561" s="277">
        <v>151</v>
      </c>
      <c r="F561" s="277">
        <v>1</v>
      </c>
      <c r="G561" s="525">
        <f t="shared" si="124"/>
        <v>-0.993</v>
      </c>
      <c r="H561" s="525">
        <f t="shared" si="125"/>
        <v>0.007</v>
      </c>
      <c r="I561" s="567" t="str">
        <f t="shared" si="132"/>
        <v>是</v>
      </c>
      <c r="J561" s="568" t="str">
        <f t="shared" si="133"/>
        <v>项</v>
      </c>
    </row>
    <row r="562" ht="34.9" customHeight="1" spans="1:10">
      <c r="A562" s="553">
        <f t="shared" si="123"/>
        <v>7</v>
      </c>
      <c r="B562" s="376">
        <v>2080299</v>
      </c>
      <c r="C562" s="377" t="s">
        <v>516</v>
      </c>
      <c r="D562" s="277">
        <v>558</v>
      </c>
      <c r="E562" s="277">
        <v>409</v>
      </c>
      <c r="F562" s="277">
        <v>272</v>
      </c>
      <c r="G562" s="525">
        <f t="shared" si="124"/>
        <v>-0.513</v>
      </c>
      <c r="H562" s="525">
        <f t="shared" si="125"/>
        <v>0.665</v>
      </c>
      <c r="I562" s="567" t="str">
        <f t="shared" si="132"/>
        <v>是</v>
      </c>
      <c r="J562" s="568" t="str">
        <f t="shared" si="133"/>
        <v>项</v>
      </c>
    </row>
    <row r="563" ht="34.9" customHeight="1" spans="1:10">
      <c r="A563" s="553">
        <f t="shared" si="123"/>
        <v>5</v>
      </c>
      <c r="B563" s="376">
        <v>20804</v>
      </c>
      <c r="C563" s="377" t="s">
        <v>517</v>
      </c>
      <c r="D563" s="277">
        <f>SUM(D564)</f>
        <v>0</v>
      </c>
      <c r="E563" s="277">
        <f t="shared" ref="D563:F563" si="135">SUM(E564)</f>
        <v>0</v>
      </c>
      <c r="F563" s="277">
        <f t="shared" si="135"/>
        <v>0</v>
      </c>
      <c r="G563" s="525" t="str">
        <f t="shared" si="124"/>
        <v/>
      </c>
      <c r="H563" s="525" t="str">
        <f t="shared" si="125"/>
        <v/>
      </c>
      <c r="I563" s="567" t="str">
        <f t="shared" si="132"/>
        <v>否</v>
      </c>
      <c r="J563" s="568" t="str">
        <f t="shared" si="133"/>
        <v>款</v>
      </c>
    </row>
    <row r="564" ht="34.9" customHeight="1" spans="1:10">
      <c r="A564" s="553">
        <f t="shared" si="123"/>
        <v>7</v>
      </c>
      <c r="B564" s="376">
        <v>2080402</v>
      </c>
      <c r="C564" s="377" t="s">
        <v>518</v>
      </c>
      <c r="D564" s="277">
        <v>0</v>
      </c>
      <c r="E564" s="277">
        <v>0</v>
      </c>
      <c r="F564" s="277"/>
      <c r="G564" s="525" t="str">
        <f t="shared" si="124"/>
        <v/>
      </c>
      <c r="H564" s="525" t="str">
        <f t="shared" si="125"/>
        <v/>
      </c>
      <c r="I564" s="567" t="str">
        <f t="shared" si="132"/>
        <v>否</v>
      </c>
      <c r="J564" s="568" t="str">
        <f t="shared" si="133"/>
        <v>项</v>
      </c>
    </row>
    <row r="565" ht="34.9" customHeight="1" spans="1:10">
      <c r="A565" s="553">
        <f t="shared" si="123"/>
        <v>5</v>
      </c>
      <c r="B565" s="376">
        <v>20805</v>
      </c>
      <c r="C565" s="377" t="s">
        <v>519</v>
      </c>
      <c r="D565" s="277">
        <f>SUM(D566:D574)</f>
        <v>16828</v>
      </c>
      <c r="E565" s="277">
        <f t="shared" ref="D565:F565" si="136">SUM(E566:E574)</f>
        <v>19627</v>
      </c>
      <c r="F565" s="277">
        <f t="shared" si="136"/>
        <v>16516</v>
      </c>
      <c r="G565" s="525">
        <f t="shared" si="124"/>
        <v>-0.019</v>
      </c>
      <c r="H565" s="525">
        <f t="shared" si="125"/>
        <v>0.841</v>
      </c>
      <c r="I565" s="567" t="str">
        <f t="shared" si="132"/>
        <v>是</v>
      </c>
      <c r="J565" s="568" t="str">
        <f t="shared" si="133"/>
        <v>款</v>
      </c>
    </row>
    <row r="566" ht="34.9" customHeight="1" spans="1:10">
      <c r="A566" s="553">
        <f t="shared" si="123"/>
        <v>7</v>
      </c>
      <c r="B566" s="376">
        <v>2080501</v>
      </c>
      <c r="C566" s="377" t="s">
        <v>520</v>
      </c>
      <c r="D566" s="277">
        <v>2726</v>
      </c>
      <c r="E566" s="277">
        <v>2843</v>
      </c>
      <c r="F566" s="277">
        <v>2646</v>
      </c>
      <c r="G566" s="525">
        <f t="shared" si="124"/>
        <v>-0.029</v>
      </c>
      <c r="H566" s="525">
        <f t="shared" si="125"/>
        <v>0.931</v>
      </c>
      <c r="I566" s="567" t="str">
        <f t="shared" si="132"/>
        <v>是</v>
      </c>
      <c r="J566" s="568" t="str">
        <f t="shared" si="133"/>
        <v>项</v>
      </c>
    </row>
    <row r="567" ht="34.9" customHeight="1" spans="1:10">
      <c r="A567" s="553">
        <f t="shared" si="123"/>
        <v>7</v>
      </c>
      <c r="B567" s="376">
        <v>2080502</v>
      </c>
      <c r="C567" s="377" t="s">
        <v>521</v>
      </c>
      <c r="D567" s="277">
        <v>5091</v>
      </c>
      <c r="E567" s="277">
        <v>5345</v>
      </c>
      <c r="F567" s="277">
        <v>5291</v>
      </c>
      <c r="G567" s="525">
        <f t="shared" si="124"/>
        <v>0.039</v>
      </c>
      <c r="H567" s="525">
        <f t="shared" si="125"/>
        <v>0.99</v>
      </c>
      <c r="I567" s="567" t="str">
        <f t="shared" si="132"/>
        <v>是</v>
      </c>
      <c r="J567" s="568" t="str">
        <f t="shared" si="133"/>
        <v>项</v>
      </c>
    </row>
    <row r="568" ht="34.9" customHeight="1" spans="1:10">
      <c r="A568" s="553">
        <f t="shared" si="123"/>
        <v>7</v>
      </c>
      <c r="B568" s="376">
        <v>2080503</v>
      </c>
      <c r="C568" s="377" t="s">
        <v>522</v>
      </c>
      <c r="D568" s="277">
        <v>205</v>
      </c>
      <c r="E568" s="277">
        <v>69</v>
      </c>
      <c r="F568" s="277">
        <v>9</v>
      </c>
      <c r="G568" s="525">
        <f t="shared" si="124"/>
        <v>-0.956</v>
      </c>
      <c r="H568" s="525">
        <f t="shared" si="125"/>
        <v>0.13</v>
      </c>
      <c r="I568" s="567" t="str">
        <f t="shared" si="132"/>
        <v>是</v>
      </c>
      <c r="J568" s="568" t="str">
        <f t="shared" si="133"/>
        <v>项</v>
      </c>
    </row>
    <row r="569" ht="34.9" customHeight="1" spans="1:10">
      <c r="A569" s="553">
        <f t="shared" si="123"/>
        <v>7</v>
      </c>
      <c r="B569" s="376">
        <v>2080504</v>
      </c>
      <c r="C569" s="377" t="s">
        <v>523</v>
      </c>
      <c r="D569" s="277"/>
      <c r="E569" s="277"/>
      <c r="F569" s="277"/>
      <c r="G569" s="525" t="str">
        <f t="shared" si="124"/>
        <v/>
      </c>
      <c r="H569" s="525" t="str">
        <f t="shared" si="125"/>
        <v/>
      </c>
      <c r="I569" s="567" t="str">
        <f t="shared" si="132"/>
        <v>否</v>
      </c>
      <c r="J569" s="568" t="str">
        <f t="shared" si="133"/>
        <v>项</v>
      </c>
    </row>
    <row r="570" ht="34.9" customHeight="1" spans="1:10">
      <c r="A570" s="553">
        <f t="shared" si="123"/>
        <v>7</v>
      </c>
      <c r="B570" s="376">
        <v>2080505</v>
      </c>
      <c r="C570" s="377" t="s">
        <v>524</v>
      </c>
      <c r="D570" s="277">
        <v>6223</v>
      </c>
      <c r="E570" s="277">
        <v>6406</v>
      </c>
      <c r="F570" s="277">
        <v>6213</v>
      </c>
      <c r="G570" s="525">
        <f t="shared" si="124"/>
        <v>-0.002</v>
      </c>
      <c r="H570" s="525">
        <f t="shared" si="125"/>
        <v>0.97</v>
      </c>
      <c r="I570" s="567" t="str">
        <f t="shared" si="132"/>
        <v>是</v>
      </c>
      <c r="J570" s="568" t="str">
        <f t="shared" si="133"/>
        <v>项</v>
      </c>
    </row>
    <row r="571" ht="34.9" customHeight="1" spans="1:10">
      <c r="A571" s="553">
        <f t="shared" si="123"/>
        <v>7</v>
      </c>
      <c r="B571" s="376">
        <v>2080506</v>
      </c>
      <c r="C571" s="377" t="s">
        <v>525</v>
      </c>
      <c r="D571" s="277">
        <v>613</v>
      </c>
      <c r="E571" s="277">
        <v>1065</v>
      </c>
      <c r="F571" s="277">
        <v>694</v>
      </c>
      <c r="G571" s="525">
        <f t="shared" si="124"/>
        <v>0.132</v>
      </c>
      <c r="H571" s="525">
        <f t="shared" si="125"/>
        <v>0.652</v>
      </c>
      <c r="I571" s="567" t="str">
        <f t="shared" si="132"/>
        <v>是</v>
      </c>
      <c r="J571" s="568" t="str">
        <f t="shared" si="133"/>
        <v>项</v>
      </c>
    </row>
    <row r="572" ht="34.9" customHeight="1" spans="1:10">
      <c r="A572" s="553">
        <f t="shared" si="123"/>
        <v>7</v>
      </c>
      <c r="B572" s="376">
        <v>2080507</v>
      </c>
      <c r="C572" s="377" t="s">
        <v>526</v>
      </c>
      <c r="D572" s="277">
        <v>1970</v>
      </c>
      <c r="E572" s="277">
        <v>3899</v>
      </c>
      <c r="F572" s="277">
        <v>1663</v>
      </c>
      <c r="G572" s="525">
        <f t="shared" si="124"/>
        <v>-0.156</v>
      </c>
      <c r="H572" s="525">
        <f t="shared" si="125"/>
        <v>0.427</v>
      </c>
      <c r="I572" s="567" t="str">
        <f t="shared" si="132"/>
        <v>是</v>
      </c>
      <c r="J572" s="568" t="str">
        <f t="shared" si="133"/>
        <v>项</v>
      </c>
    </row>
    <row r="573" ht="34.9" customHeight="1" spans="1:10">
      <c r="A573" s="553">
        <f t="shared" si="123"/>
        <v>7</v>
      </c>
      <c r="B573" s="376">
        <v>2080508</v>
      </c>
      <c r="C573" s="377" t="s">
        <v>527</v>
      </c>
      <c r="D573" s="277"/>
      <c r="E573" s="277">
        <v>0</v>
      </c>
      <c r="F573" s="277"/>
      <c r="G573" s="525" t="str">
        <f t="shared" si="124"/>
        <v/>
      </c>
      <c r="H573" s="525" t="str">
        <f t="shared" si="125"/>
        <v/>
      </c>
      <c r="I573" s="567" t="str">
        <f t="shared" si="132"/>
        <v>否</v>
      </c>
      <c r="J573" s="568" t="str">
        <f t="shared" si="133"/>
        <v>项</v>
      </c>
    </row>
    <row r="574" ht="34.9" customHeight="1" spans="1:10">
      <c r="A574" s="553">
        <f t="shared" si="123"/>
        <v>7</v>
      </c>
      <c r="B574" s="376">
        <v>2080599</v>
      </c>
      <c r="C574" s="377" t="s">
        <v>528</v>
      </c>
      <c r="D574" s="277">
        <v>0</v>
      </c>
      <c r="E574" s="277">
        <v>0</v>
      </c>
      <c r="F574" s="277"/>
      <c r="G574" s="525" t="str">
        <f t="shared" si="124"/>
        <v/>
      </c>
      <c r="H574" s="525" t="str">
        <f t="shared" si="125"/>
        <v/>
      </c>
      <c r="I574" s="567" t="str">
        <f t="shared" ref="I574:I585" si="137">IF(LEN(B574)=3,"是",IF(C574&lt;&gt;"",IF(SUM(D574:F574)&lt;&gt;0,"是","否"),"是"))</f>
        <v>否</v>
      </c>
      <c r="J574" s="568" t="str">
        <f t="shared" ref="J574:J585" si="138">IF(LEN(B574)=3,"类",IF(LEN(B574)=5,"款","项"))</f>
        <v>项</v>
      </c>
    </row>
    <row r="575" ht="34.9" customHeight="1" spans="1:10">
      <c r="A575" s="553">
        <f t="shared" si="123"/>
        <v>5</v>
      </c>
      <c r="B575" s="376">
        <v>20806</v>
      </c>
      <c r="C575" s="377" t="s">
        <v>529</v>
      </c>
      <c r="D575" s="277">
        <f>SUM(D576:D578)</f>
        <v>118</v>
      </c>
      <c r="E575" s="277">
        <f t="shared" ref="D575:F575" si="139">SUM(E576:E578)</f>
        <v>118</v>
      </c>
      <c r="F575" s="277">
        <f t="shared" si="139"/>
        <v>52</v>
      </c>
      <c r="G575" s="525">
        <f t="shared" si="124"/>
        <v>-0.559</v>
      </c>
      <c r="H575" s="525">
        <f t="shared" si="125"/>
        <v>0.441</v>
      </c>
      <c r="I575" s="567" t="str">
        <f t="shared" si="137"/>
        <v>是</v>
      </c>
      <c r="J575" s="568" t="str">
        <f t="shared" si="138"/>
        <v>款</v>
      </c>
    </row>
    <row r="576" ht="34.9" customHeight="1" spans="1:10">
      <c r="A576" s="553">
        <f t="shared" si="123"/>
        <v>7</v>
      </c>
      <c r="B576" s="376">
        <v>2080601</v>
      </c>
      <c r="C576" s="377" t="s">
        <v>530</v>
      </c>
      <c r="D576" s="277">
        <v>118</v>
      </c>
      <c r="E576" s="277">
        <v>118</v>
      </c>
      <c r="F576" s="277">
        <v>52</v>
      </c>
      <c r="G576" s="525">
        <f t="shared" si="124"/>
        <v>-0.559</v>
      </c>
      <c r="H576" s="525">
        <f t="shared" si="125"/>
        <v>0.441</v>
      </c>
      <c r="I576" s="567" t="str">
        <f t="shared" si="137"/>
        <v>是</v>
      </c>
      <c r="J576" s="568" t="str">
        <f t="shared" si="138"/>
        <v>项</v>
      </c>
    </row>
    <row r="577" ht="34.9" customHeight="1" spans="1:10">
      <c r="A577" s="553">
        <f t="shared" si="123"/>
        <v>7</v>
      </c>
      <c r="B577" s="376">
        <v>2080602</v>
      </c>
      <c r="C577" s="377" t="s">
        <v>531</v>
      </c>
      <c r="D577" s="277">
        <v>0</v>
      </c>
      <c r="E577" s="277">
        <v>0</v>
      </c>
      <c r="F577" s="277"/>
      <c r="G577" s="525" t="str">
        <f t="shared" si="124"/>
        <v/>
      </c>
      <c r="H577" s="525" t="str">
        <f t="shared" si="125"/>
        <v/>
      </c>
      <c r="I577" s="567" t="str">
        <f t="shared" si="137"/>
        <v>否</v>
      </c>
      <c r="J577" s="568" t="str">
        <f t="shared" si="138"/>
        <v>项</v>
      </c>
    </row>
    <row r="578" ht="34.9" customHeight="1" spans="1:10">
      <c r="A578" s="553">
        <f t="shared" si="123"/>
        <v>7</v>
      </c>
      <c r="B578" s="376">
        <v>2080699</v>
      </c>
      <c r="C578" s="377" t="s">
        <v>532</v>
      </c>
      <c r="D578" s="277">
        <v>0</v>
      </c>
      <c r="E578" s="277">
        <v>0</v>
      </c>
      <c r="F578" s="277"/>
      <c r="G578" s="525" t="str">
        <f t="shared" si="124"/>
        <v/>
      </c>
      <c r="H578" s="525" t="str">
        <f t="shared" si="125"/>
        <v/>
      </c>
      <c r="I578" s="567" t="str">
        <f t="shared" si="137"/>
        <v>否</v>
      </c>
      <c r="J578" s="568" t="str">
        <f t="shared" si="138"/>
        <v>项</v>
      </c>
    </row>
    <row r="579" ht="34.9" customHeight="1" spans="1:10">
      <c r="A579" s="553">
        <f t="shared" si="123"/>
        <v>5</v>
      </c>
      <c r="B579" s="376">
        <v>20807</v>
      </c>
      <c r="C579" s="377" t="s">
        <v>533</v>
      </c>
      <c r="D579" s="277">
        <f>SUM(D580:D588)</f>
        <v>561</v>
      </c>
      <c r="E579" s="277">
        <f t="shared" ref="D579:F579" si="140">SUM(E580:E588)</f>
        <v>3443</v>
      </c>
      <c r="F579" s="277">
        <f t="shared" si="140"/>
        <v>906</v>
      </c>
      <c r="G579" s="525">
        <f t="shared" si="124"/>
        <v>0.615</v>
      </c>
      <c r="H579" s="525">
        <f t="shared" si="125"/>
        <v>0.263</v>
      </c>
      <c r="I579" s="567" t="str">
        <f t="shared" si="137"/>
        <v>是</v>
      </c>
      <c r="J579" s="568" t="str">
        <f t="shared" si="138"/>
        <v>款</v>
      </c>
    </row>
    <row r="580" ht="34.9" customHeight="1" spans="1:10">
      <c r="A580" s="553">
        <f t="shared" si="123"/>
        <v>7</v>
      </c>
      <c r="B580" s="376">
        <v>2080701</v>
      </c>
      <c r="C580" s="377" t="s">
        <v>534</v>
      </c>
      <c r="D580" s="277">
        <v>0</v>
      </c>
      <c r="E580" s="277">
        <v>0</v>
      </c>
      <c r="F580" s="277"/>
      <c r="G580" s="525" t="str">
        <f t="shared" si="124"/>
        <v/>
      </c>
      <c r="H580" s="525" t="str">
        <f t="shared" si="125"/>
        <v/>
      </c>
      <c r="I580" s="567" t="str">
        <f t="shared" si="137"/>
        <v>否</v>
      </c>
      <c r="J580" s="568" t="str">
        <f t="shared" si="138"/>
        <v>项</v>
      </c>
    </row>
    <row r="581" ht="34.9" customHeight="1" spans="1:10">
      <c r="A581" s="553">
        <f t="shared" si="123"/>
        <v>7</v>
      </c>
      <c r="B581" s="376">
        <v>2080702</v>
      </c>
      <c r="C581" s="377" t="s">
        <v>535</v>
      </c>
      <c r="D581" s="277">
        <v>0</v>
      </c>
      <c r="E581" s="277">
        <v>0</v>
      </c>
      <c r="F581" s="277"/>
      <c r="G581" s="525" t="str">
        <f t="shared" si="124"/>
        <v/>
      </c>
      <c r="H581" s="525" t="str">
        <f t="shared" si="125"/>
        <v/>
      </c>
      <c r="I581" s="567" t="str">
        <f t="shared" si="137"/>
        <v>否</v>
      </c>
      <c r="J581" s="568" t="str">
        <f t="shared" si="138"/>
        <v>项</v>
      </c>
    </row>
    <row r="582" ht="34.9" customHeight="1" spans="1:10">
      <c r="A582" s="553">
        <f t="shared" ref="A582:A645" si="141">LEN(B582)</f>
        <v>7</v>
      </c>
      <c r="B582" s="376">
        <v>2080704</v>
      </c>
      <c r="C582" s="377" t="s">
        <v>536</v>
      </c>
      <c r="D582" s="277">
        <v>0</v>
      </c>
      <c r="E582" s="277">
        <v>0</v>
      </c>
      <c r="F582" s="277"/>
      <c r="G582" s="525" t="str">
        <f t="shared" ref="G582:G645" si="142">IF(D582&lt;&gt;0,F582/D582-1,"")</f>
        <v/>
      </c>
      <c r="H582" s="525" t="str">
        <f t="shared" ref="H582:H645" si="143">IF(E582&lt;&gt;0,F582/E582,"")</f>
        <v/>
      </c>
      <c r="I582" s="567" t="str">
        <f t="shared" si="137"/>
        <v>否</v>
      </c>
      <c r="J582" s="568" t="str">
        <f t="shared" si="138"/>
        <v>项</v>
      </c>
    </row>
    <row r="583" ht="34.9" customHeight="1" spans="1:10">
      <c r="A583" s="553">
        <f t="shared" si="141"/>
        <v>7</v>
      </c>
      <c r="B583" s="376">
        <v>2080705</v>
      </c>
      <c r="C583" s="377" t="s">
        <v>537</v>
      </c>
      <c r="D583" s="277">
        <v>0</v>
      </c>
      <c r="E583" s="277">
        <v>0</v>
      </c>
      <c r="F583" s="277"/>
      <c r="G583" s="525" t="str">
        <f t="shared" si="142"/>
        <v/>
      </c>
      <c r="H583" s="525" t="str">
        <f t="shared" si="143"/>
        <v/>
      </c>
      <c r="I583" s="567" t="str">
        <f t="shared" si="137"/>
        <v>否</v>
      </c>
      <c r="J583" s="568" t="str">
        <f t="shared" si="138"/>
        <v>项</v>
      </c>
    </row>
    <row r="584" ht="34.9" customHeight="1" spans="1:10">
      <c r="A584" s="553">
        <f t="shared" si="141"/>
        <v>7</v>
      </c>
      <c r="B584" s="376">
        <v>2080709</v>
      </c>
      <c r="C584" s="377" t="s">
        <v>538</v>
      </c>
      <c r="D584" s="277">
        <v>0</v>
      </c>
      <c r="E584" s="277">
        <v>0</v>
      </c>
      <c r="F584" s="277"/>
      <c r="G584" s="525" t="str">
        <f t="shared" si="142"/>
        <v/>
      </c>
      <c r="H584" s="525" t="str">
        <f t="shared" si="143"/>
        <v/>
      </c>
      <c r="I584" s="567" t="str">
        <f t="shared" si="137"/>
        <v>否</v>
      </c>
      <c r="J584" s="568" t="str">
        <f t="shared" si="138"/>
        <v>项</v>
      </c>
    </row>
    <row r="585" ht="34.9" customHeight="1" spans="1:10">
      <c r="A585" s="553">
        <f t="shared" si="141"/>
        <v>7</v>
      </c>
      <c r="B585" s="376">
        <v>2080711</v>
      </c>
      <c r="C585" s="377" t="s">
        <v>539</v>
      </c>
      <c r="D585" s="277">
        <v>4</v>
      </c>
      <c r="E585" s="277">
        <v>30</v>
      </c>
      <c r="F585" s="277"/>
      <c r="G585" s="525">
        <f t="shared" si="142"/>
        <v>-1</v>
      </c>
      <c r="H585" s="525">
        <f t="shared" si="143"/>
        <v>0</v>
      </c>
      <c r="I585" s="567" t="str">
        <f t="shared" si="137"/>
        <v>是</v>
      </c>
      <c r="J585" s="568" t="str">
        <f t="shared" si="138"/>
        <v>项</v>
      </c>
    </row>
    <row r="586" ht="34.9" customHeight="1" spans="1:10">
      <c r="A586" s="553">
        <f t="shared" si="141"/>
        <v>7</v>
      </c>
      <c r="B586" s="376">
        <v>2080712</v>
      </c>
      <c r="C586" s="377" t="s">
        <v>540</v>
      </c>
      <c r="D586" s="277">
        <v>0</v>
      </c>
      <c r="E586" s="277">
        <v>0</v>
      </c>
      <c r="F586" s="277"/>
      <c r="G586" s="525" t="str">
        <f t="shared" si="142"/>
        <v/>
      </c>
      <c r="H586" s="525" t="str">
        <f t="shared" si="143"/>
        <v/>
      </c>
      <c r="I586" s="567" t="str">
        <f t="shared" ref="I586:I649" si="144">IF(LEN(B586)=3,"是",IF(C586&lt;&gt;"",IF(SUM(D586:F586)&lt;&gt;0,"是","否"),"是"))</f>
        <v>否</v>
      </c>
      <c r="J586" s="568" t="str">
        <f t="shared" ref="J586:J649" si="145">IF(LEN(B586)=3,"类",IF(LEN(B586)=5,"款","项"))</f>
        <v>项</v>
      </c>
    </row>
    <row r="587" ht="34.9" customHeight="1" spans="1:10">
      <c r="A587" s="553">
        <f t="shared" si="141"/>
        <v>7</v>
      </c>
      <c r="B587" s="376">
        <v>2080713</v>
      </c>
      <c r="C587" s="377" t="s">
        <v>541</v>
      </c>
      <c r="D587" s="277">
        <v>0</v>
      </c>
      <c r="E587" s="277">
        <v>0</v>
      </c>
      <c r="F587" s="277"/>
      <c r="G587" s="525" t="str">
        <f t="shared" si="142"/>
        <v/>
      </c>
      <c r="H587" s="525" t="str">
        <f t="shared" si="143"/>
        <v/>
      </c>
      <c r="I587" s="567" t="str">
        <f t="shared" si="144"/>
        <v>否</v>
      </c>
      <c r="J587" s="568" t="str">
        <f t="shared" si="145"/>
        <v>项</v>
      </c>
    </row>
    <row r="588" ht="34.9" customHeight="1" spans="1:10">
      <c r="A588" s="553">
        <f t="shared" si="141"/>
        <v>7</v>
      </c>
      <c r="B588" s="376">
        <v>2080799</v>
      </c>
      <c r="C588" s="377" t="s">
        <v>542</v>
      </c>
      <c r="D588" s="277">
        <v>557</v>
      </c>
      <c r="E588" s="277">
        <v>3413</v>
      </c>
      <c r="F588" s="277">
        <v>906</v>
      </c>
      <c r="G588" s="525">
        <f t="shared" si="142"/>
        <v>0.627</v>
      </c>
      <c r="H588" s="525">
        <f t="shared" si="143"/>
        <v>0.265</v>
      </c>
      <c r="I588" s="567" t="str">
        <f t="shared" si="144"/>
        <v>是</v>
      </c>
      <c r="J588" s="568" t="str">
        <f t="shared" si="145"/>
        <v>项</v>
      </c>
    </row>
    <row r="589" ht="34.9" customHeight="1" spans="1:10">
      <c r="A589" s="553">
        <f t="shared" si="141"/>
        <v>5</v>
      </c>
      <c r="B589" s="376">
        <v>20808</v>
      </c>
      <c r="C589" s="377" t="s">
        <v>543</v>
      </c>
      <c r="D589" s="277">
        <f>SUM(D590:D596)</f>
        <v>1772</v>
      </c>
      <c r="E589" s="277">
        <f t="shared" ref="D589:F589" si="146">SUM(E590:E596)</f>
        <v>2201</v>
      </c>
      <c r="F589" s="277">
        <f t="shared" si="146"/>
        <v>2192</v>
      </c>
      <c r="G589" s="525">
        <f t="shared" si="142"/>
        <v>0.237</v>
      </c>
      <c r="H589" s="525">
        <f t="shared" si="143"/>
        <v>0.996</v>
      </c>
      <c r="I589" s="567" t="str">
        <f t="shared" si="144"/>
        <v>是</v>
      </c>
      <c r="J589" s="568" t="str">
        <f t="shared" si="145"/>
        <v>款</v>
      </c>
    </row>
    <row r="590" ht="34.9" customHeight="1" spans="1:10">
      <c r="A590" s="553">
        <f t="shared" si="141"/>
        <v>7</v>
      </c>
      <c r="B590" s="376">
        <v>2080801</v>
      </c>
      <c r="C590" s="377" t="s">
        <v>544</v>
      </c>
      <c r="D590" s="277">
        <v>454</v>
      </c>
      <c r="E590" s="277">
        <v>591</v>
      </c>
      <c r="F590" s="277">
        <v>637</v>
      </c>
      <c r="G590" s="525">
        <f t="shared" si="142"/>
        <v>0.403</v>
      </c>
      <c r="H590" s="525">
        <f t="shared" si="143"/>
        <v>1.078</v>
      </c>
      <c r="I590" s="567" t="str">
        <f t="shared" si="144"/>
        <v>是</v>
      </c>
      <c r="J590" s="568" t="str">
        <f t="shared" si="145"/>
        <v>项</v>
      </c>
    </row>
    <row r="591" ht="34.9" customHeight="1" spans="1:10">
      <c r="A591" s="553">
        <f t="shared" si="141"/>
        <v>7</v>
      </c>
      <c r="B591" s="376">
        <v>2080802</v>
      </c>
      <c r="C591" s="377" t="s">
        <v>545</v>
      </c>
      <c r="D591" s="277">
        <v>123</v>
      </c>
      <c r="E591" s="277">
        <v>157</v>
      </c>
      <c r="F591" s="277">
        <v>165</v>
      </c>
      <c r="G591" s="525">
        <f t="shared" si="142"/>
        <v>0.341</v>
      </c>
      <c r="H591" s="525">
        <f t="shared" si="143"/>
        <v>1.051</v>
      </c>
      <c r="I591" s="567" t="str">
        <f t="shared" si="144"/>
        <v>是</v>
      </c>
      <c r="J591" s="568" t="str">
        <f t="shared" si="145"/>
        <v>项</v>
      </c>
    </row>
    <row r="592" ht="34.9" customHeight="1" spans="1:10">
      <c r="A592" s="553">
        <f t="shared" si="141"/>
        <v>7</v>
      </c>
      <c r="B592" s="376">
        <v>2080803</v>
      </c>
      <c r="C592" s="377" t="s">
        <v>546</v>
      </c>
      <c r="D592" s="277">
        <v>164</v>
      </c>
      <c r="E592" s="277">
        <v>460</v>
      </c>
      <c r="F592" s="277">
        <v>281</v>
      </c>
      <c r="G592" s="525">
        <f t="shared" si="142"/>
        <v>0.713</v>
      </c>
      <c r="H592" s="525">
        <f t="shared" si="143"/>
        <v>0.611</v>
      </c>
      <c r="I592" s="567" t="str">
        <f t="shared" si="144"/>
        <v>是</v>
      </c>
      <c r="J592" s="568" t="str">
        <f t="shared" si="145"/>
        <v>项</v>
      </c>
    </row>
    <row r="593" ht="34.9" customHeight="1" spans="1:10">
      <c r="A593" s="553">
        <f t="shared" si="141"/>
        <v>7</v>
      </c>
      <c r="B593" s="376">
        <v>2080804</v>
      </c>
      <c r="C593" s="377" t="s">
        <v>547</v>
      </c>
      <c r="D593" s="277">
        <v>6</v>
      </c>
      <c r="E593" s="277">
        <v>0</v>
      </c>
      <c r="F593" s="277"/>
      <c r="G593" s="525">
        <f t="shared" si="142"/>
        <v>-1</v>
      </c>
      <c r="H593" s="525" t="str">
        <f t="shared" si="143"/>
        <v/>
      </c>
      <c r="I593" s="567" t="str">
        <f t="shared" si="144"/>
        <v>是</v>
      </c>
      <c r="J593" s="568" t="str">
        <f t="shared" si="145"/>
        <v>项</v>
      </c>
    </row>
    <row r="594" ht="34.9" customHeight="1" spans="1:10">
      <c r="A594" s="553">
        <f t="shared" si="141"/>
        <v>7</v>
      </c>
      <c r="B594" s="376">
        <v>2080805</v>
      </c>
      <c r="C594" s="377" t="s">
        <v>548</v>
      </c>
      <c r="D594" s="277">
        <v>223</v>
      </c>
      <c r="E594" s="277">
        <v>290</v>
      </c>
      <c r="F594" s="277">
        <v>232</v>
      </c>
      <c r="G594" s="525">
        <f t="shared" si="142"/>
        <v>0.04</v>
      </c>
      <c r="H594" s="525">
        <f t="shared" si="143"/>
        <v>0.8</v>
      </c>
      <c r="I594" s="567" t="str">
        <f t="shared" si="144"/>
        <v>是</v>
      </c>
      <c r="J594" s="568" t="str">
        <f t="shared" si="145"/>
        <v>项</v>
      </c>
    </row>
    <row r="595" ht="34.9" customHeight="1" spans="1:10">
      <c r="A595" s="553">
        <f t="shared" si="141"/>
        <v>7</v>
      </c>
      <c r="B595" s="572">
        <v>2080806</v>
      </c>
      <c r="C595" s="377" t="s">
        <v>549</v>
      </c>
      <c r="D595" s="277">
        <v>0</v>
      </c>
      <c r="E595" s="277">
        <v>0</v>
      </c>
      <c r="F595" s="277"/>
      <c r="G595" s="525" t="str">
        <f t="shared" si="142"/>
        <v/>
      </c>
      <c r="H595" s="525" t="str">
        <f t="shared" si="143"/>
        <v/>
      </c>
      <c r="I595" s="567" t="str">
        <f t="shared" si="144"/>
        <v>否</v>
      </c>
      <c r="J595" s="568" t="str">
        <f t="shared" si="145"/>
        <v>项</v>
      </c>
    </row>
    <row r="596" ht="34.9" customHeight="1" spans="1:10">
      <c r="A596" s="553">
        <f t="shared" si="141"/>
        <v>7</v>
      </c>
      <c r="B596" s="573">
        <v>2080899</v>
      </c>
      <c r="C596" s="377" t="s">
        <v>550</v>
      </c>
      <c r="D596" s="277">
        <v>802</v>
      </c>
      <c r="E596" s="277">
        <v>703</v>
      </c>
      <c r="F596" s="277">
        <v>877</v>
      </c>
      <c r="G596" s="525">
        <f t="shared" si="142"/>
        <v>0.094</v>
      </c>
      <c r="H596" s="525">
        <f t="shared" si="143"/>
        <v>1.248</v>
      </c>
      <c r="I596" s="567" t="str">
        <f t="shared" si="144"/>
        <v>是</v>
      </c>
      <c r="J596" s="568" t="str">
        <f t="shared" si="145"/>
        <v>项</v>
      </c>
    </row>
    <row r="597" ht="34.9" customHeight="1" spans="1:10">
      <c r="A597" s="553">
        <f t="shared" si="141"/>
        <v>5</v>
      </c>
      <c r="B597" s="574">
        <v>20809</v>
      </c>
      <c r="C597" s="575" t="s">
        <v>551</v>
      </c>
      <c r="D597" s="277">
        <f>SUM(D598:D603)</f>
        <v>440</v>
      </c>
      <c r="E597" s="277">
        <f t="shared" ref="D597:F597" si="147">SUM(E598:E603)</f>
        <v>571</v>
      </c>
      <c r="F597" s="277">
        <f t="shared" si="147"/>
        <v>145</v>
      </c>
      <c r="G597" s="525">
        <f t="shared" si="142"/>
        <v>-0.67</v>
      </c>
      <c r="H597" s="525">
        <f t="shared" si="143"/>
        <v>0.254</v>
      </c>
      <c r="I597" s="567" t="str">
        <f t="shared" si="144"/>
        <v>是</v>
      </c>
      <c r="J597" s="568" t="str">
        <f t="shared" si="145"/>
        <v>款</v>
      </c>
    </row>
    <row r="598" ht="34.9" customHeight="1" spans="1:10">
      <c r="A598" s="553">
        <f t="shared" si="141"/>
        <v>7</v>
      </c>
      <c r="B598" s="376">
        <v>2080901</v>
      </c>
      <c r="C598" s="575" t="s">
        <v>552</v>
      </c>
      <c r="D598" s="277">
        <v>69</v>
      </c>
      <c r="E598" s="277">
        <v>269</v>
      </c>
      <c r="F598" s="277">
        <v>73</v>
      </c>
      <c r="G598" s="525">
        <f t="shared" si="142"/>
        <v>0.058</v>
      </c>
      <c r="H598" s="525">
        <f t="shared" si="143"/>
        <v>0.271</v>
      </c>
      <c r="I598" s="567" t="str">
        <f t="shared" si="144"/>
        <v>是</v>
      </c>
      <c r="J598" s="568" t="str">
        <f t="shared" si="145"/>
        <v>项</v>
      </c>
    </row>
    <row r="599" s="426" customFormat="1" ht="34.9" customHeight="1" spans="1:12">
      <c r="A599" s="553">
        <f t="shared" si="141"/>
        <v>7</v>
      </c>
      <c r="B599" s="376">
        <v>2080902</v>
      </c>
      <c r="C599" s="575" t="s">
        <v>553</v>
      </c>
      <c r="D599" s="277">
        <v>201</v>
      </c>
      <c r="E599" s="277">
        <v>203</v>
      </c>
      <c r="F599" s="277">
        <v>58</v>
      </c>
      <c r="G599" s="525">
        <f t="shared" si="142"/>
        <v>-0.711</v>
      </c>
      <c r="H599" s="525">
        <f t="shared" si="143"/>
        <v>0.286</v>
      </c>
      <c r="I599" s="567" t="str">
        <f t="shared" si="144"/>
        <v>是</v>
      </c>
      <c r="J599" s="568" t="str">
        <f t="shared" si="145"/>
        <v>项</v>
      </c>
      <c r="K599" s="555"/>
      <c r="L599" s="556"/>
    </row>
    <row r="600" ht="34.9" customHeight="1" spans="1:10">
      <c r="A600" s="553">
        <f t="shared" si="141"/>
        <v>7</v>
      </c>
      <c r="B600" s="376">
        <v>2080903</v>
      </c>
      <c r="C600" s="575" t="s">
        <v>554</v>
      </c>
      <c r="D600" s="277">
        <v>26</v>
      </c>
      <c r="E600" s="277">
        <v>19</v>
      </c>
      <c r="F600" s="277"/>
      <c r="G600" s="525">
        <f t="shared" si="142"/>
        <v>-1</v>
      </c>
      <c r="H600" s="525">
        <f t="shared" si="143"/>
        <v>0</v>
      </c>
      <c r="I600" s="567" t="str">
        <f t="shared" si="144"/>
        <v>是</v>
      </c>
      <c r="J600" s="568" t="str">
        <f t="shared" si="145"/>
        <v>项</v>
      </c>
    </row>
    <row r="601" ht="34.9" customHeight="1" spans="1:10">
      <c r="A601" s="553">
        <f t="shared" si="141"/>
        <v>7</v>
      </c>
      <c r="B601" s="376">
        <v>2080904</v>
      </c>
      <c r="C601" s="575" t="s">
        <v>555</v>
      </c>
      <c r="D601" s="277">
        <v>4</v>
      </c>
      <c r="E601" s="277">
        <v>19</v>
      </c>
      <c r="F601" s="277"/>
      <c r="G601" s="525">
        <f t="shared" si="142"/>
        <v>-1</v>
      </c>
      <c r="H601" s="525">
        <f t="shared" si="143"/>
        <v>0</v>
      </c>
      <c r="I601" s="567" t="str">
        <f t="shared" si="144"/>
        <v>是</v>
      </c>
      <c r="J601" s="568" t="str">
        <f t="shared" si="145"/>
        <v>项</v>
      </c>
    </row>
    <row r="602" ht="34.9" customHeight="1" spans="1:10">
      <c r="A602" s="553">
        <f t="shared" si="141"/>
        <v>7</v>
      </c>
      <c r="B602" s="376">
        <v>2080905</v>
      </c>
      <c r="C602" s="575" t="s">
        <v>556</v>
      </c>
      <c r="D602" s="277">
        <v>0</v>
      </c>
      <c r="E602" s="277">
        <v>0</v>
      </c>
      <c r="F602" s="277">
        <v>9</v>
      </c>
      <c r="G602" s="525" t="str">
        <f t="shared" si="142"/>
        <v/>
      </c>
      <c r="H602" s="525" t="str">
        <f t="shared" si="143"/>
        <v/>
      </c>
      <c r="I602" s="567" t="str">
        <f t="shared" si="144"/>
        <v>是</v>
      </c>
      <c r="J602" s="568" t="str">
        <f t="shared" si="145"/>
        <v>项</v>
      </c>
    </row>
    <row r="603" ht="34.9" customHeight="1" spans="1:10">
      <c r="A603" s="553">
        <f t="shared" si="141"/>
        <v>7</v>
      </c>
      <c r="B603" s="376">
        <v>2080999</v>
      </c>
      <c r="C603" s="575" t="s">
        <v>557</v>
      </c>
      <c r="D603" s="277">
        <v>140</v>
      </c>
      <c r="E603" s="277">
        <v>61</v>
      </c>
      <c r="F603" s="277">
        <v>5</v>
      </c>
      <c r="G603" s="525">
        <f t="shared" si="142"/>
        <v>-0.964</v>
      </c>
      <c r="H603" s="525">
        <f t="shared" si="143"/>
        <v>0.082</v>
      </c>
      <c r="I603" s="567" t="str">
        <f t="shared" si="144"/>
        <v>是</v>
      </c>
      <c r="J603" s="568" t="str">
        <f t="shared" si="145"/>
        <v>项</v>
      </c>
    </row>
    <row r="604" ht="34.9" customHeight="1" spans="1:10">
      <c r="A604" s="553">
        <f t="shared" si="141"/>
        <v>5</v>
      </c>
      <c r="B604" s="376">
        <v>20810</v>
      </c>
      <c r="C604" s="575" t="s">
        <v>558</v>
      </c>
      <c r="D604" s="277">
        <f>SUM(D605:D611)</f>
        <v>1207</v>
      </c>
      <c r="E604" s="277">
        <f t="shared" ref="D604:F604" si="148">SUM(E605:E611)</f>
        <v>2025</v>
      </c>
      <c r="F604" s="277">
        <f t="shared" si="148"/>
        <v>622</v>
      </c>
      <c r="G604" s="525">
        <f t="shared" si="142"/>
        <v>-0.485</v>
      </c>
      <c r="H604" s="525">
        <f t="shared" si="143"/>
        <v>0.307</v>
      </c>
      <c r="I604" s="567" t="str">
        <f t="shared" si="144"/>
        <v>是</v>
      </c>
      <c r="J604" s="568" t="str">
        <f t="shared" si="145"/>
        <v>款</v>
      </c>
    </row>
    <row r="605" ht="34.9" customHeight="1" spans="1:10">
      <c r="A605" s="553">
        <f t="shared" si="141"/>
        <v>7</v>
      </c>
      <c r="B605" s="376">
        <v>2081001</v>
      </c>
      <c r="C605" s="575" t="s">
        <v>559</v>
      </c>
      <c r="D605" s="277">
        <v>27</v>
      </c>
      <c r="E605" s="277">
        <v>84</v>
      </c>
      <c r="F605" s="277">
        <v>36</v>
      </c>
      <c r="G605" s="525">
        <f t="shared" si="142"/>
        <v>0.333</v>
      </c>
      <c r="H605" s="525">
        <f t="shared" si="143"/>
        <v>0.429</v>
      </c>
      <c r="I605" s="567" t="str">
        <f t="shared" si="144"/>
        <v>是</v>
      </c>
      <c r="J605" s="568" t="str">
        <f t="shared" si="145"/>
        <v>项</v>
      </c>
    </row>
    <row r="606" ht="34.9" customHeight="1" spans="1:10">
      <c r="A606" s="553">
        <f t="shared" si="141"/>
        <v>7</v>
      </c>
      <c r="B606" s="376">
        <v>2081002</v>
      </c>
      <c r="C606" s="575" t="s">
        <v>560</v>
      </c>
      <c r="D606" s="277">
        <v>247</v>
      </c>
      <c r="E606" s="277">
        <v>340</v>
      </c>
      <c r="F606" s="277">
        <v>291</v>
      </c>
      <c r="G606" s="525">
        <f t="shared" si="142"/>
        <v>0.178</v>
      </c>
      <c r="H606" s="525">
        <f t="shared" si="143"/>
        <v>0.856</v>
      </c>
      <c r="I606" s="567" t="str">
        <f t="shared" si="144"/>
        <v>是</v>
      </c>
      <c r="J606" s="568" t="str">
        <f t="shared" si="145"/>
        <v>项</v>
      </c>
    </row>
    <row r="607" s="426" customFormat="1" ht="34.9" customHeight="1" spans="1:12">
      <c r="A607" s="553">
        <f t="shared" si="141"/>
        <v>7</v>
      </c>
      <c r="B607" s="376">
        <v>2081003</v>
      </c>
      <c r="C607" s="575" t="s">
        <v>561</v>
      </c>
      <c r="D607" s="277">
        <v>0</v>
      </c>
      <c r="E607" s="277">
        <v>0</v>
      </c>
      <c r="F607" s="277"/>
      <c r="G607" s="525" t="str">
        <f t="shared" si="142"/>
        <v/>
      </c>
      <c r="H607" s="525" t="str">
        <f t="shared" si="143"/>
        <v/>
      </c>
      <c r="I607" s="567" t="str">
        <f t="shared" si="144"/>
        <v>否</v>
      </c>
      <c r="J607" s="568" t="str">
        <f t="shared" si="145"/>
        <v>项</v>
      </c>
      <c r="K607" s="555"/>
      <c r="L607" s="556"/>
    </row>
    <row r="608" ht="34.9" customHeight="1" spans="1:10">
      <c r="A608" s="553">
        <f t="shared" si="141"/>
        <v>7</v>
      </c>
      <c r="B608" s="376">
        <v>2081004</v>
      </c>
      <c r="C608" s="575" t="s">
        <v>562</v>
      </c>
      <c r="D608" s="277">
        <v>777</v>
      </c>
      <c r="E608" s="277">
        <v>1093</v>
      </c>
      <c r="F608" s="277">
        <v>295</v>
      </c>
      <c r="G608" s="525">
        <f t="shared" si="142"/>
        <v>-0.62</v>
      </c>
      <c r="H608" s="525">
        <f t="shared" si="143"/>
        <v>0.27</v>
      </c>
      <c r="I608" s="567" t="str">
        <f t="shared" si="144"/>
        <v>是</v>
      </c>
      <c r="J608" s="568" t="str">
        <f t="shared" si="145"/>
        <v>项</v>
      </c>
    </row>
    <row r="609" ht="34.9" customHeight="1" spans="1:10">
      <c r="A609" s="553">
        <f t="shared" si="141"/>
        <v>7</v>
      </c>
      <c r="B609" s="376">
        <v>2081005</v>
      </c>
      <c r="C609" s="575" t="s">
        <v>563</v>
      </c>
      <c r="D609" s="277">
        <v>3</v>
      </c>
      <c r="E609" s="277">
        <v>4</v>
      </c>
      <c r="F609" s="277"/>
      <c r="G609" s="525">
        <f t="shared" si="142"/>
        <v>-1</v>
      </c>
      <c r="H609" s="525">
        <f t="shared" si="143"/>
        <v>0</v>
      </c>
      <c r="I609" s="567" t="str">
        <f t="shared" si="144"/>
        <v>是</v>
      </c>
      <c r="J609" s="568" t="str">
        <f t="shared" si="145"/>
        <v>项</v>
      </c>
    </row>
    <row r="610" ht="34.9" customHeight="1" spans="1:10">
      <c r="A610" s="553">
        <f t="shared" si="141"/>
        <v>7</v>
      </c>
      <c r="B610" s="376">
        <v>2081006</v>
      </c>
      <c r="C610" s="575" t="s">
        <v>564</v>
      </c>
      <c r="D610" s="277">
        <v>140</v>
      </c>
      <c r="E610" s="277">
        <v>504</v>
      </c>
      <c r="F610" s="277"/>
      <c r="G610" s="525">
        <f t="shared" si="142"/>
        <v>-1</v>
      </c>
      <c r="H610" s="525">
        <f t="shared" si="143"/>
        <v>0</v>
      </c>
      <c r="I610" s="567" t="str">
        <f t="shared" si="144"/>
        <v>是</v>
      </c>
      <c r="J610" s="568" t="str">
        <f t="shared" si="145"/>
        <v>项</v>
      </c>
    </row>
    <row r="611" ht="34.9" customHeight="1" spans="1:10">
      <c r="A611" s="553">
        <f t="shared" si="141"/>
        <v>7</v>
      </c>
      <c r="B611" s="376">
        <v>2081099</v>
      </c>
      <c r="C611" s="575" t="s">
        <v>565</v>
      </c>
      <c r="D611" s="277">
        <v>13</v>
      </c>
      <c r="E611" s="277">
        <v>0</v>
      </c>
      <c r="F611" s="277"/>
      <c r="G611" s="525">
        <f t="shared" si="142"/>
        <v>-1</v>
      </c>
      <c r="H611" s="525" t="str">
        <f t="shared" si="143"/>
        <v/>
      </c>
      <c r="I611" s="567" t="str">
        <f t="shared" si="144"/>
        <v>是</v>
      </c>
      <c r="J611" s="568" t="str">
        <f t="shared" si="145"/>
        <v>项</v>
      </c>
    </row>
    <row r="612" ht="34.9" customHeight="1" spans="1:10">
      <c r="A612" s="553">
        <f t="shared" si="141"/>
        <v>5</v>
      </c>
      <c r="B612" s="376">
        <v>20811</v>
      </c>
      <c r="C612" s="575" t="s">
        <v>566</v>
      </c>
      <c r="D612" s="277">
        <f>SUM(D613:D620)</f>
        <v>851</v>
      </c>
      <c r="E612" s="277">
        <f t="shared" ref="D612:F612" si="149">SUM(E613:E620)</f>
        <v>949</v>
      </c>
      <c r="F612" s="277">
        <f t="shared" si="149"/>
        <v>839</v>
      </c>
      <c r="G612" s="525">
        <f t="shared" si="142"/>
        <v>-0.014</v>
      </c>
      <c r="H612" s="525">
        <f t="shared" si="143"/>
        <v>0.884</v>
      </c>
      <c r="I612" s="567" t="str">
        <f t="shared" si="144"/>
        <v>是</v>
      </c>
      <c r="J612" s="568" t="str">
        <f t="shared" si="145"/>
        <v>款</v>
      </c>
    </row>
    <row r="613" ht="34.9" customHeight="1" spans="1:10">
      <c r="A613" s="553">
        <f t="shared" si="141"/>
        <v>7</v>
      </c>
      <c r="B613" s="376">
        <v>2081101</v>
      </c>
      <c r="C613" s="575" t="s">
        <v>139</v>
      </c>
      <c r="D613" s="277">
        <v>135</v>
      </c>
      <c r="E613" s="277">
        <v>110</v>
      </c>
      <c r="F613" s="277">
        <v>122</v>
      </c>
      <c r="G613" s="525">
        <f t="shared" si="142"/>
        <v>-0.096</v>
      </c>
      <c r="H613" s="525">
        <f t="shared" si="143"/>
        <v>1.109</v>
      </c>
      <c r="I613" s="567" t="str">
        <f t="shared" si="144"/>
        <v>是</v>
      </c>
      <c r="J613" s="568" t="str">
        <f t="shared" si="145"/>
        <v>项</v>
      </c>
    </row>
    <row r="614" ht="34.9" customHeight="1" spans="1:10">
      <c r="A614" s="553">
        <f t="shared" si="141"/>
        <v>7</v>
      </c>
      <c r="B614" s="376">
        <v>2081102</v>
      </c>
      <c r="C614" s="575" t="s">
        <v>140</v>
      </c>
      <c r="D614" s="277">
        <v>0</v>
      </c>
      <c r="E614" s="277">
        <v>0</v>
      </c>
      <c r="F614" s="277"/>
      <c r="G614" s="525" t="str">
        <f t="shared" si="142"/>
        <v/>
      </c>
      <c r="H614" s="525" t="str">
        <f t="shared" si="143"/>
        <v/>
      </c>
      <c r="I614" s="567" t="str">
        <f t="shared" si="144"/>
        <v>否</v>
      </c>
      <c r="J614" s="568" t="str">
        <f t="shared" si="145"/>
        <v>项</v>
      </c>
    </row>
    <row r="615" ht="34.9" customHeight="1" spans="1:10">
      <c r="A615" s="553">
        <f t="shared" si="141"/>
        <v>7</v>
      </c>
      <c r="B615" s="376">
        <v>2081103</v>
      </c>
      <c r="C615" s="575" t="s">
        <v>141</v>
      </c>
      <c r="D615" s="277">
        <v>0</v>
      </c>
      <c r="E615" s="277">
        <v>0</v>
      </c>
      <c r="F615" s="277"/>
      <c r="G615" s="525" t="str">
        <f t="shared" si="142"/>
        <v/>
      </c>
      <c r="H615" s="525" t="str">
        <f t="shared" si="143"/>
        <v/>
      </c>
      <c r="I615" s="567" t="str">
        <f t="shared" si="144"/>
        <v>否</v>
      </c>
      <c r="J615" s="568" t="str">
        <f t="shared" si="145"/>
        <v>项</v>
      </c>
    </row>
    <row r="616" ht="34.9" customHeight="1" spans="1:10">
      <c r="A616" s="553">
        <f t="shared" si="141"/>
        <v>7</v>
      </c>
      <c r="B616" s="376">
        <v>2081104</v>
      </c>
      <c r="C616" s="377" t="s">
        <v>567</v>
      </c>
      <c r="D616" s="277">
        <v>105</v>
      </c>
      <c r="E616" s="277">
        <v>120</v>
      </c>
      <c r="F616" s="277">
        <v>116</v>
      </c>
      <c r="G616" s="525">
        <f t="shared" si="142"/>
        <v>0.105</v>
      </c>
      <c r="H616" s="525">
        <f t="shared" si="143"/>
        <v>0.967</v>
      </c>
      <c r="I616" s="567" t="str">
        <f t="shared" si="144"/>
        <v>是</v>
      </c>
      <c r="J616" s="568" t="str">
        <f t="shared" si="145"/>
        <v>项</v>
      </c>
    </row>
    <row r="617" ht="34.9" customHeight="1" spans="1:10">
      <c r="A617" s="553">
        <f t="shared" si="141"/>
        <v>7</v>
      </c>
      <c r="B617" s="376">
        <v>2081105</v>
      </c>
      <c r="C617" s="377" t="s">
        <v>568</v>
      </c>
      <c r="D617" s="277">
        <v>109</v>
      </c>
      <c r="E617" s="277">
        <v>81</v>
      </c>
      <c r="F617" s="277">
        <v>65</v>
      </c>
      <c r="G617" s="525">
        <f t="shared" si="142"/>
        <v>-0.404</v>
      </c>
      <c r="H617" s="525">
        <f t="shared" si="143"/>
        <v>0.802</v>
      </c>
      <c r="I617" s="567" t="str">
        <f t="shared" si="144"/>
        <v>是</v>
      </c>
      <c r="J617" s="568" t="str">
        <f t="shared" si="145"/>
        <v>项</v>
      </c>
    </row>
    <row r="618" ht="34.9" customHeight="1" spans="1:10">
      <c r="A618" s="553">
        <f t="shared" si="141"/>
        <v>7</v>
      </c>
      <c r="B618" s="376">
        <v>2081106</v>
      </c>
      <c r="C618" s="377" t="s">
        <v>569</v>
      </c>
      <c r="D618" s="277">
        <v>0</v>
      </c>
      <c r="E618" s="277">
        <v>0</v>
      </c>
      <c r="F618" s="277"/>
      <c r="G618" s="525" t="str">
        <f t="shared" si="142"/>
        <v/>
      </c>
      <c r="H618" s="525" t="str">
        <f t="shared" si="143"/>
        <v/>
      </c>
      <c r="I618" s="567" t="str">
        <f t="shared" si="144"/>
        <v>否</v>
      </c>
      <c r="J618" s="568" t="str">
        <f t="shared" si="145"/>
        <v>项</v>
      </c>
    </row>
    <row r="619" ht="34.9" customHeight="1" spans="1:10">
      <c r="A619" s="553">
        <f t="shared" si="141"/>
        <v>7</v>
      </c>
      <c r="B619" s="376">
        <v>2081107</v>
      </c>
      <c r="C619" s="377" t="s">
        <v>570</v>
      </c>
      <c r="D619" s="277">
        <v>336</v>
      </c>
      <c r="E619" s="277">
        <v>449</v>
      </c>
      <c r="F619" s="277">
        <v>392</v>
      </c>
      <c r="G619" s="525">
        <f t="shared" si="142"/>
        <v>0.167</v>
      </c>
      <c r="H619" s="525">
        <f t="shared" si="143"/>
        <v>0.873</v>
      </c>
      <c r="I619" s="567" t="str">
        <f t="shared" si="144"/>
        <v>是</v>
      </c>
      <c r="J619" s="568" t="str">
        <f t="shared" si="145"/>
        <v>项</v>
      </c>
    </row>
    <row r="620" ht="34.9" customHeight="1" spans="1:10">
      <c r="A620" s="553">
        <f t="shared" si="141"/>
        <v>7</v>
      </c>
      <c r="B620" s="376">
        <v>2081199</v>
      </c>
      <c r="C620" s="377" t="s">
        <v>571</v>
      </c>
      <c r="D620" s="277">
        <v>166</v>
      </c>
      <c r="E620" s="277">
        <v>189</v>
      </c>
      <c r="F620" s="277">
        <v>144</v>
      </c>
      <c r="G620" s="525">
        <f t="shared" si="142"/>
        <v>-0.133</v>
      </c>
      <c r="H620" s="525">
        <f t="shared" si="143"/>
        <v>0.762</v>
      </c>
      <c r="I620" s="567" t="str">
        <f t="shared" si="144"/>
        <v>是</v>
      </c>
      <c r="J620" s="568" t="str">
        <f t="shared" si="145"/>
        <v>项</v>
      </c>
    </row>
    <row r="621" ht="34.9" customHeight="1" spans="1:10">
      <c r="A621" s="553">
        <f t="shared" si="141"/>
        <v>5</v>
      </c>
      <c r="B621" s="376">
        <v>20816</v>
      </c>
      <c r="C621" s="377" t="s">
        <v>572</v>
      </c>
      <c r="D621" s="277">
        <f>SUM(D622:D625)</f>
        <v>70</v>
      </c>
      <c r="E621" s="277">
        <f t="shared" ref="D621:F621" si="150">SUM(E622:E625)</f>
        <v>69</v>
      </c>
      <c r="F621" s="277">
        <f t="shared" si="150"/>
        <v>59</v>
      </c>
      <c r="G621" s="525">
        <f t="shared" si="142"/>
        <v>-0.157</v>
      </c>
      <c r="H621" s="525">
        <f t="shared" si="143"/>
        <v>0.855</v>
      </c>
      <c r="I621" s="567" t="str">
        <f t="shared" si="144"/>
        <v>是</v>
      </c>
      <c r="J621" s="568" t="str">
        <f t="shared" si="145"/>
        <v>款</v>
      </c>
    </row>
    <row r="622" ht="34.9" customHeight="1" spans="1:10">
      <c r="A622" s="553">
        <f t="shared" si="141"/>
        <v>7</v>
      </c>
      <c r="B622" s="376">
        <v>2081601</v>
      </c>
      <c r="C622" s="377" t="s">
        <v>139</v>
      </c>
      <c r="D622" s="277">
        <v>50</v>
      </c>
      <c r="E622" s="277">
        <v>54</v>
      </c>
      <c r="F622" s="277">
        <v>55</v>
      </c>
      <c r="G622" s="525">
        <f t="shared" si="142"/>
        <v>0.1</v>
      </c>
      <c r="H622" s="525">
        <f t="shared" si="143"/>
        <v>1.019</v>
      </c>
      <c r="I622" s="567" t="str">
        <f t="shared" si="144"/>
        <v>是</v>
      </c>
      <c r="J622" s="568" t="str">
        <f t="shared" si="145"/>
        <v>项</v>
      </c>
    </row>
    <row r="623" ht="34.9" customHeight="1" spans="1:10">
      <c r="A623" s="553">
        <f t="shared" si="141"/>
        <v>7</v>
      </c>
      <c r="B623" s="376">
        <v>2081602</v>
      </c>
      <c r="C623" s="377" t="s">
        <v>140</v>
      </c>
      <c r="D623" s="277">
        <v>0</v>
      </c>
      <c r="E623" s="277">
        <v>0</v>
      </c>
      <c r="F623" s="277"/>
      <c r="G623" s="525" t="str">
        <f t="shared" si="142"/>
        <v/>
      </c>
      <c r="H623" s="525" t="str">
        <f t="shared" si="143"/>
        <v/>
      </c>
      <c r="I623" s="567" t="str">
        <f t="shared" si="144"/>
        <v>否</v>
      </c>
      <c r="J623" s="568" t="str">
        <f t="shared" si="145"/>
        <v>项</v>
      </c>
    </row>
    <row r="624" ht="34.9" customHeight="1" spans="1:10">
      <c r="A624" s="553">
        <f t="shared" si="141"/>
        <v>7</v>
      </c>
      <c r="B624" s="376">
        <v>2081603</v>
      </c>
      <c r="C624" s="377" t="s">
        <v>141</v>
      </c>
      <c r="D624" s="277">
        <v>0</v>
      </c>
      <c r="E624" s="277">
        <v>0</v>
      </c>
      <c r="F624" s="277"/>
      <c r="G624" s="525" t="str">
        <f t="shared" si="142"/>
        <v/>
      </c>
      <c r="H624" s="525" t="str">
        <f t="shared" si="143"/>
        <v/>
      </c>
      <c r="I624" s="567" t="str">
        <f t="shared" si="144"/>
        <v>否</v>
      </c>
      <c r="J624" s="568" t="str">
        <f t="shared" si="145"/>
        <v>项</v>
      </c>
    </row>
    <row r="625" ht="34.9" customHeight="1" spans="1:10">
      <c r="A625" s="553">
        <f t="shared" si="141"/>
        <v>7</v>
      </c>
      <c r="B625" s="376">
        <v>2081699</v>
      </c>
      <c r="C625" s="377" t="s">
        <v>573</v>
      </c>
      <c r="D625" s="277">
        <v>20</v>
      </c>
      <c r="E625" s="277">
        <v>15</v>
      </c>
      <c r="F625" s="277">
        <v>4</v>
      </c>
      <c r="G625" s="525">
        <f t="shared" si="142"/>
        <v>-0.8</v>
      </c>
      <c r="H625" s="525">
        <f t="shared" si="143"/>
        <v>0.267</v>
      </c>
      <c r="I625" s="567" t="str">
        <f t="shared" si="144"/>
        <v>是</v>
      </c>
      <c r="J625" s="568" t="str">
        <f t="shared" si="145"/>
        <v>项</v>
      </c>
    </row>
    <row r="626" ht="34.9" customHeight="1" spans="1:10">
      <c r="A626" s="553">
        <f t="shared" si="141"/>
        <v>5</v>
      </c>
      <c r="B626" s="376">
        <v>20819</v>
      </c>
      <c r="C626" s="377" t="s">
        <v>574</v>
      </c>
      <c r="D626" s="277">
        <f>SUM(D627:D628)</f>
        <v>2266</v>
      </c>
      <c r="E626" s="277">
        <f t="shared" ref="D626:F626" si="151">SUM(E627:E628)</f>
        <v>2974</v>
      </c>
      <c r="F626" s="277">
        <f t="shared" si="151"/>
        <v>2706</v>
      </c>
      <c r="G626" s="525">
        <f t="shared" si="142"/>
        <v>0.194</v>
      </c>
      <c r="H626" s="525">
        <f t="shared" si="143"/>
        <v>0.91</v>
      </c>
      <c r="I626" s="567" t="str">
        <f t="shared" si="144"/>
        <v>是</v>
      </c>
      <c r="J626" s="568" t="str">
        <f t="shared" si="145"/>
        <v>款</v>
      </c>
    </row>
    <row r="627" ht="34.9" customHeight="1" spans="1:10">
      <c r="A627" s="553">
        <f t="shared" si="141"/>
        <v>7</v>
      </c>
      <c r="B627" s="376">
        <v>2081901</v>
      </c>
      <c r="C627" s="377" t="s">
        <v>575</v>
      </c>
      <c r="D627" s="277">
        <v>1009</v>
      </c>
      <c r="E627" s="277">
        <v>1416</v>
      </c>
      <c r="F627" s="277">
        <v>1212</v>
      </c>
      <c r="G627" s="525">
        <f t="shared" si="142"/>
        <v>0.201</v>
      </c>
      <c r="H627" s="525">
        <f t="shared" si="143"/>
        <v>0.856</v>
      </c>
      <c r="I627" s="567" t="str">
        <f t="shared" si="144"/>
        <v>是</v>
      </c>
      <c r="J627" s="568" t="str">
        <f t="shared" si="145"/>
        <v>项</v>
      </c>
    </row>
    <row r="628" ht="34.9" customHeight="1" spans="1:10">
      <c r="A628" s="553">
        <f t="shared" si="141"/>
        <v>7</v>
      </c>
      <c r="B628" s="376">
        <v>2081902</v>
      </c>
      <c r="C628" s="377" t="s">
        <v>576</v>
      </c>
      <c r="D628" s="277">
        <v>1257</v>
      </c>
      <c r="E628" s="277">
        <v>1558</v>
      </c>
      <c r="F628" s="277">
        <v>1494</v>
      </c>
      <c r="G628" s="525">
        <f t="shared" si="142"/>
        <v>0.189</v>
      </c>
      <c r="H628" s="525">
        <f t="shared" si="143"/>
        <v>0.959</v>
      </c>
      <c r="I628" s="567" t="str">
        <f t="shared" si="144"/>
        <v>是</v>
      </c>
      <c r="J628" s="568" t="str">
        <f t="shared" si="145"/>
        <v>项</v>
      </c>
    </row>
    <row r="629" ht="34.9" customHeight="1" spans="1:10">
      <c r="A629" s="553">
        <f t="shared" si="141"/>
        <v>5</v>
      </c>
      <c r="B629" s="376">
        <v>20820</v>
      </c>
      <c r="C629" s="377" t="s">
        <v>577</v>
      </c>
      <c r="D629" s="277">
        <f>SUM(D630:D631)</f>
        <v>258</v>
      </c>
      <c r="E629" s="277">
        <f t="shared" ref="D629:F629" si="152">SUM(E630:E631)</f>
        <v>394</v>
      </c>
      <c r="F629" s="277">
        <f t="shared" si="152"/>
        <v>285</v>
      </c>
      <c r="G629" s="525">
        <f t="shared" si="142"/>
        <v>0.105</v>
      </c>
      <c r="H629" s="525">
        <f t="shared" si="143"/>
        <v>0.723</v>
      </c>
      <c r="I629" s="567" t="str">
        <f t="shared" si="144"/>
        <v>是</v>
      </c>
      <c r="J629" s="568" t="str">
        <f t="shared" si="145"/>
        <v>款</v>
      </c>
    </row>
    <row r="630" ht="34.9" customHeight="1" spans="1:10">
      <c r="A630" s="553">
        <f t="shared" si="141"/>
        <v>7</v>
      </c>
      <c r="B630" s="376">
        <v>2082001</v>
      </c>
      <c r="C630" s="377" t="s">
        <v>578</v>
      </c>
      <c r="D630" s="277">
        <v>257</v>
      </c>
      <c r="E630" s="277">
        <v>336</v>
      </c>
      <c r="F630" s="277">
        <v>282</v>
      </c>
      <c r="G630" s="525">
        <f t="shared" si="142"/>
        <v>0.097</v>
      </c>
      <c r="H630" s="525">
        <f t="shared" si="143"/>
        <v>0.839</v>
      </c>
      <c r="I630" s="567" t="str">
        <f t="shared" si="144"/>
        <v>是</v>
      </c>
      <c r="J630" s="568" t="str">
        <f t="shared" si="145"/>
        <v>项</v>
      </c>
    </row>
    <row r="631" ht="34.9" customHeight="1" spans="1:10">
      <c r="A631" s="553">
        <f t="shared" si="141"/>
        <v>7</v>
      </c>
      <c r="B631" s="376">
        <v>2082002</v>
      </c>
      <c r="C631" s="377" t="s">
        <v>579</v>
      </c>
      <c r="D631" s="277">
        <v>1</v>
      </c>
      <c r="E631" s="277">
        <v>58</v>
      </c>
      <c r="F631" s="277">
        <v>3</v>
      </c>
      <c r="G631" s="525">
        <f t="shared" si="142"/>
        <v>2</v>
      </c>
      <c r="H631" s="525">
        <f t="shared" si="143"/>
        <v>0.052</v>
      </c>
      <c r="I631" s="567" t="str">
        <f t="shared" si="144"/>
        <v>是</v>
      </c>
      <c r="J631" s="568" t="str">
        <f t="shared" si="145"/>
        <v>项</v>
      </c>
    </row>
    <row r="632" ht="34.9" customHeight="1" spans="1:10">
      <c r="A632" s="553">
        <f t="shared" si="141"/>
        <v>5</v>
      </c>
      <c r="B632" s="376">
        <v>20821</v>
      </c>
      <c r="C632" s="377" t="s">
        <v>580</v>
      </c>
      <c r="D632" s="277">
        <f>SUM(D633:D634)</f>
        <v>257</v>
      </c>
      <c r="E632" s="277">
        <f t="shared" ref="D632:F632" si="153">SUM(E633:E634)</f>
        <v>275</v>
      </c>
      <c r="F632" s="277">
        <f t="shared" si="153"/>
        <v>301</v>
      </c>
      <c r="G632" s="525">
        <f t="shared" si="142"/>
        <v>0.171</v>
      </c>
      <c r="H632" s="525">
        <f t="shared" si="143"/>
        <v>1.095</v>
      </c>
      <c r="I632" s="567" t="str">
        <f t="shared" si="144"/>
        <v>是</v>
      </c>
      <c r="J632" s="568" t="str">
        <f t="shared" si="145"/>
        <v>款</v>
      </c>
    </row>
    <row r="633" ht="34.9" customHeight="1" spans="1:10">
      <c r="A633" s="553">
        <f t="shared" si="141"/>
        <v>7</v>
      </c>
      <c r="B633" s="376">
        <v>2082101</v>
      </c>
      <c r="C633" s="377" t="s">
        <v>581</v>
      </c>
      <c r="D633" s="277">
        <v>20</v>
      </c>
      <c r="E633" s="277">
        <v>37</v>
      </c>
      <c r="F633" s="277">
        <v>205</v>
      </c>
      <c r="G633" s="525">
        <f t="shared" si="142"/>
        <v>9.25</v>
      </c>
      <c r="H633" s="525">
        <f t="shared" si="143"/>
        <v>5.541</v>
      </c>
      <c r="I633" s="567" t="str">
        <f t="shared" si="144"/>
        <v>是</v>
      </c>
      <c r="J633" s="568" t="str">
        <f t="shared" si="145"/>
        <v>项</v>
      </c>
    </row>
    <row r="634" ht="34.9" customHeight="1" spans="1:10">
      <c r="A634" s="553">
        <f t="shared" si="141"/>
        <v>7</v>
      </c>
      <c r="B634" s="376">
        <v>2082102</v>
      </c>
      <c r="C634" s="377" t="s">
        <v>582</v>
      </c>
      <c r="D634" s="277">
        <v>237</v>
      </c>
      <c r="E634" s="277">
        <v>238</v>
      </c>
      <c r="F634" s="277">
        <v>96</v>
      </c>
      <c r="G634" s="525">
        <f t="shared" si="142"/>
        <v>-0.595</v>
      </c>
      <c r="H634" s="525">
        <f t="shared" si="143"/>
        <v>0.403</v>
      </c>
      <c r="I634" s="567" t="str">
        <f t="shared" si="144"/>
        <v>是</v>
      </c>
      <c r="J634" s="568" t="str">
        <f t="shared" si="145"/>
        <v>项</v>
      </c>
    </row>
    <row r="635" ht="34.9" customHeight="1" spans="1:10">
      <c r="A635" s="553">
        <f t="shared" si="141"/>
        <v>5</v>
      </c>
      <c r="B635" s="376">
        <v>20824</v>
      </c>
      <c r="C635" s="377" t="s">
        <v>583</v>
      </c>
      <c r="D635" s="277">
        <f>SUM(D636:D637)</f>
        <v>0</v>
      </c>
      <c r="E635" s="277">
        <f t="shared" ref="D635:F635" si="154">SUM(E636:E637)</f>
        <v>0</v>
      </c>
      <c r="F635" s="277">
        <f t="shared" si="154"/>
        <v>0</v>
      </c>
      <c r="G635" s="525" t="str">
        <f t="shared" si="142"/>
        <v/>
      </c>
      <c r="H635" s="525" t="str">
        <f t="shared" si="143"/>
        <v/>
      </c>
      <c r="I635" s="567" t="str">
        <f t="shared" si="144"/>
        <v>否</v>
      </c>
      <c r="J635" s="568" t="str">
        <f t="shared" si="145"/>
        <v>款</v>
      </c>
    </row>
    <row r="636" ht="34.9" customHeight="1" spans="1:10">
      <c r="A636" s="553">
        <f t="shared" si="141"/>
        <v>7</v>
      </c>
      <c r="B636" s="376">
        <v>2082401</v>
      </c>
      <c r="C636" s="377" t="s">
        <v>584</v>
      </c>
      <c r="D636" s="277">
        <v>0</v>
      </c>
      <c r="E636" s="277">
        <v>0</v>
      </c>
      <c r="F636" s="277"/>
      <c r="G636" s="525" t="str">
        <f t="shared" si="142"/>
        <v/>
      </c>
      <c r="H636" s="525" t="str">
        <f t="shared" si="143"/>
        <v/>
      </c>
      <c r="I636" s="567" t="str">
        <f t="shared" si="144"/>
        <v>否</v>
      </c>
      <c r="J636" s="568" t="str">
        <f t="shared" si="145"/>
        <v>项</v>
      </c>
    </row>
    <row r="637" ht="34.9" customHeight="1" spans="1:10">
      <c r="A637" s="553">
        <f t="shared" si="141"/>
        <v>7</v>
      </c>
      <c r="B637" s="376">
        <v>2082402</v>
      </c>
      <c r="C637" s="377" t="s">
        <v>585</v>
      </c>
      <c r="D637" s="277">
        <v>0</v>
      </c>
      <c r="E637" s="277">
        <v>0</v>
      </c>
      <c r="F637" s="277"/>
      <c r="G637" s="525" t="str">
        <f t="shared" si="142"/>
        <v/>
      </c>
      <c r="H637" s="525" t="str">
        <f t="shared" si="143"/>
        <v/>
      </c>
      <c r="I637" s="567" t="str">
        <f t="shared" si="144"/>
        <v>否</v>
      </c>
      <c r="J637" s="568" t="str">
        <f t="shared" si="145"/>
        <v>项</v>
      </c>
    </row>
    <row r="638" ht="34.9" customHeight="1" spans="1:10">
      <c r="A638" s="553">
        <f t="shared" si="141"/>
        <v>5</v>
      </c>
      <c r="B638" s="376">
        <v>20825</v>
      </c>
      <c r="C638" s="377" t="s">
        <v>586</v>
      </c>
      <c r="D638" s="277">
        <f>SUM(D639:D640)</f>
        <v>42</v>
      </c>
      <c r="E638" s="277">
        <f t="shared" ref="D638:F638" si="155">SUM(E639:E640)</f>
        <v>138</v>
      </c>
      <c r="F638" s="277">
        <f t="shared" si="155"/>
        <v>111</v>
      </c>
      <c r="G638" s="525">
        <f t="shared" si="142"/>
        <v>1.643</v>
      </c>
      <c r="H638" s="525">
        <f t="shared" si="143"/>
        <v>0.804</v>
      </c>
      <c r="I638" s="567" t="str">
        <f t="shared" si="144"/>
        <v>是</v>
      </c>
      <c r="J638" s="568" t="str">
        <f t="shared" si="145"/>
        <v>款</v>
      </c>
    </row>
    <row r="639" ht="34.9" customHeight="1" spans="1:10">
      <c r="A639" s="553">
        <f t="shared" si="141"/>
        <v>7</v>
      </c>
      <c r="B639" s="376">
        <v>2082501</v>
      </c>
      <c r="C639" s="377" t="s">
        <v>587</v>
      </c>
      <c r="D639" s="277">
        <v>0</v>
      </c>
      <c r="E639" s="277">
        <v>0</v>
      </c>
      <c r="F639" s="277"/>
      <c r="G639" s="525" t="str">
        <f t="shared" si="142"/>
        <v/>
      </c>
      <c r="H639" s="525" t="str">
        <f t="shared" si="143"/>
        <v/>
      </c>
      <c r="I639" s="567" t="str">
        <f t="shared" si="144"/>
        <v>否</v>
      </c>
      <c r="J639" s="568" t="str">
        <f t="shared" si="145"/>
        <v>项</v>
      </c>
    </row>
    <row r="640" ht="34.9" customHeight="1" spans="1:10">
      <c r="A640" s="553">
        <f t="shared" si="141"/>
        <v>7</v>
      </c>
      <c r="B640" s="376">
        <v>2082502</v>
      </c>
      <c r="C640" s="377" t="s">
        <v>588</v>
      </c>
      <c r="D640" s="277">
        <v>42</v>
      </c>
      <c r="E640" s="277">
        <v>138</v>
      </c>
      <c r="F640" s="277">
        <v>111</v>
      </c>
      <c r="G640" s="525">
        <f t="shared" si="142"/>
        <v>1.643</v>
      </c>
      <c r="H640" s="525">
        <f t="shared" si="143"/>
        <v>0.804</v>
      </c>
      <c r="I640" s="567" t="str">
        <f t="shared" si="144"/>
        <v>是</v>
      </c>
      <c r="J640" s="568" t="str">
        <f t="shared" si="145"/>
        <v>项</v>
      </c>
    </row>
    <row r="641" ht="34.9" customHeight="1" spans="1:10">
      <c r="A641" s="553">
        <f t="shared" si="141"/>
        <v>5</v>
      </c>
      <c r="B641" s="376">
        <v>20826</v>
      </c>
      <c r="C641" s="377" t="s">
        <v>589</v>
      </c>
      <c r="D641" s="277">
        <f>SUM(D642:D644)</f>
        <v>3917</v>
      </c>
      <c r="E641" s="277">
        <f t="shared" ref="D641:F641" si="156">SUM(E642:E644)</f>
        <v>3105</v>
      </c>
      <c r="F641" s="277">
        <f t="shared" si="156"/>
        <v>2787</v>
      </c>
      <c r="G641" s="525">
        <f t="shared" si="142"/>
        <v>-0.288</v>
      </c>
      <c r="H641" s="525">
        <f t="shared" si="143"/>
        <v>0.898</v>
      </c>
      <c r="I641" s="567" t="str">
        <f t="shared" si="144"/>
        <v>是</v>
      </c>
      <c r="J641" s="568" t="str">
        <f t="shared" si="145"/>
        <v>款</v>
      </c>
    </row>
    <row r="642" ht="34.9" customHeight="1" spans="1:10">
      <c r="A642" s="553">
        <f t="shared" si="141"/>
        <v>7</v>
      </c>
      <c r="B642" s="376">
        <v>2082601</v>
      </c>
      <c r="C642" s="377" t="s">
        <v>590</v>
      </c>
      <c r="D642" s="277">
        <v>0</v>
      </c>
      <c r="E642" s="277">
        <v>0</v>
      </c>
      <c r="F642" s="277"/>
      <c r="G642" s="525" t="str">
        <f t="shared" si="142"/>
        <v/>
      </c>
      <c r="H642" s="525" t="str">
        <f t="shared" si="143"/>
        <v/>
      </c>
      <c r="I642" s="567" t="str">
        <f t="shared" si="144"/>
        <v>否</v>
      </c>
      <c r="J642" s="568" t="str">
        <f t="shared" si="145"/>
        <v>项</v>
      </c>
    </row>
    <row r="643" ht="34.9" customHeight="1" spans="1:10">
      <c r="A643" s="553">
        <f t="shared" si="141"/>
        <v>7</v>
      </c>
      <c r="B643" s="376">
        <v>2082602</v>
      </c>
      <c r="C643" s="377" t="s">
        <v>591</v>
      </c>
      <c r="D643" s="277">
        <v>3917</v>
      </c>
      <c r="E643" s="277">
        <v>3105</v>
      </c>
      <c r="F643" s="277">
        <v>2787</v>
      </c>
      <c r="G643" s="525">
        <f t="shared" si="142"/>
        <v>-0.288</v>
      </c>
      <c r="H643" s="525">
        <f t="shared" si="143"/>
        <v>0.898</v>
      </c>
      <c r="I643" s="567" t="str">
        <f t="shared" si="144"/>
        <v>是</v>
      </c>
      <c r="J643" s="568" t="str">
        <f t="shared" si="145"/>
        <v>项</v>
      </c>
    </row>
    <row r="644" ht="34.9" customHeight="1" spans="1:10">
      <c r="A644" s="553">
        <f t="shared" si="141"/>
        <v>7</v>
      </c>
      <c r="B644" s="376">
        <v>2082699</v>
      </c>
      <c r="C644" s="377" t="s">
        <v>592</v>
      </c>
      <c r="D644" s="277">
        <v>0</v>
      </c>
      <c r="E644" s="277">
        <v>0</v>
      </c>
      <c r="F644" s="277"/>
      <c r="G644" s="525" t="str">
        <f t="shared" si="142"/>
        <v/>
      </c>
      <c r="H644" s="525" t="str">
        <f t="shared" si="143"/>
        <v/>
      </c>
      <c r="I644" s="567" t="str">
        <f t="shared" si="144"/>
        <v>否</v>
      </c>
      <c r="J644" s="568" t="str">
        <f t="shared" si="145"/>
        <v>项</v>
      </c>
    </row>
    <row r="645" ht="34.9" customHeight="1" spans="1:10">
      <c r="A645" s="553">
        <f t="shared" si="141"/>
        <v>5</v>
      </c>
      <c r="B645" s="376">
        <v>20827</v>
      </c>
      <c r="C645" s="377" t="s">
        <v>593</v>
      </c>
      <c r="D645" s="277">
        <f>SUM(D646:D649)</f>
        <v>80</v>
      </c>
      <c r="E645" s="277">
        <f t="shared" ref="D645:F645" si="157">SUM(E646:E649)</f>
        <v>0</v>
      </c>
      <c r="F645" s="277">
        <f t="shared" si="157"/>
        <v>0</v>
      </c>
      <c r="G645" s="525">
        <f t="shared" si="142"/>
        <v>-1</v>
      </c>
      <c r="H645" s="525" t="str">
        <f t="shared" si="143"/>
        <v/>
      </c>
      <c r="I645" s="567" t="str">
        <f t="shared" si="144"/>
        <v>是</v>
      </c>
      <c r="J645" s="568" t="str">
        <f t="shared" si="145"/>
        <v>款</v>
      </c>
    </row>
    <row r="646" ht="34.9" customHeight="1" spans="1:10">
      <c r="A646" s="553">
        <f t="shared" ref="A646:A709" si="158">LEN(B646)</f>
        <v>7</v>
      </c>
      <c r="B646" s="376">
        <v>2082701</v>
      </c>
      <c r="C646" s="377" t="s">
        <v>594</v>
      </c>
      <c r="D646" s="277">
        <v>0</v>
      </c>
      <c r="E646" s="277">
        <v>0</v>
      </c>
      <c r="F646" s="277"/>
      <c r="G646" s="525" t="str">
        <f t="shared" ref="G646:G709" si="159">IF(D646&lt;&gt;0,F646/D646-1,"")</f>
        <v/>
      </c>
      <c r="H646" s="525" t="str">
        <f t="shared" ref="H646:H709" si="160">IF(E646&lt;&gt;0,F646/E646,"")</f>
        <v/>
      </c>
      <c r="I646" s="567" t="str">
        <f t="shared" si="144"/>
        <v>否</v>
      </c>
      <c r="J646" s="568" t="str">
        <f t="shared" si="145"/>
        <v>项</v>
      </c>
    </row>
    <row r="647" ht="34.9" customHeight="1" spans="1:10">
      <c r="A647" s="553">
        <f t="shared" si="158"/>
        <v>7</v>
      </c>
      <c r="B647" s="376">
        <v>2082702</v>
      </c>
      <c r="C647" s="377" t="s">
        <v>595</v>
      </c>
      <c r="D647" s="277">
        <v>0</v>
      </c>
      <c r="E647" s="277">
        <v>0</v>
      </c>
      <c r="F647" s="277"/>
      <c r="G647" s="525" t="str">
        <f t="shared" si="159"/>
        <v/>
      </c>
      <c r="H647" s="525" t="str">
        <f t="shared" si="160"/>
        <v/>
      </c>
      <c r="I647" s="567" t="str">
        <f t="shared" si="144"/>
        <v>否</v>
      </c>
      <c r="J647" s="568" t="str">
        <f t="shared" si="145"/>
        <v>项</v>
      </c>
    </row>
    <row r="648" ht="34.9" customHeight="1" spans="1:10">
      <c r="A648" s="553">
        <f t="shared" si="158"/>
        <v>7</v>
      </c>
      <c r="B648" s="376">
        <v>2082703</v>
      </c>
      <c r="C648" s="193" t="s">
        <v>596</v>
      </c>
      <c r="D648" s="277">
        <v>0</v>
      </c>
      <c r="E648" s="277">
        <v>0</v>
      </c>
      <c r="F648" s="277"/>
      <c r="G648" s="525" t="str">
        <f t="shared" si="159"/>
        <v/>
      </c>
      <c r="H648" s="525" t="str">
        <f t="shared" si="160"/>
        <v/>
      </c>
      <c r="I648" s="567" t="str">
        <f t="shared" si="144"/>
        <v>否</v>
      </c>
      <c r="J648" s="568" t="str">
        <f t="shared" si="145"/>
        <v>项</v>
      </c>
    </row>
    <row r="649" ht="34.9" customHeight="1" spans="1:10">
      <c r="A649" s="553">
        <f t="shared" si="158"/>
        <v>7</v>
      </c>
      <c r="B649" s="376">
        <v>2082799</v>
      </c>
      <c r="C649" s="377" t="s">
        <v>597</v>
      </c>
      <c r="D649" s="277">
        <v>80</v>
      </c>
      <c r="E649" s="277">
        <v>0</v>
      </c>
      <c r="F649" s="277"/>
      <c r="G649" s="525">
        <f t="shared" si="159"/>
        <v>-1</v>
      </c>
      <c r="H649" s="525" t="str">
        <f t="shared" si="160"/>
        <v/>
      </c>
      <c r="I649" s="567" t="str">
        <f t="shared" si="144"/>
        <v>是</v>
      </c>
      <c r="J649" s="568" t="str">
        <f t="shared" si="145"/>
        <v>项</v>
      </c>
    </row>
    <row r="650" ht="34.9" customHeight="1" spans="1:10">
      <c r="A650" s="553">
        <f t="shared" si="158"/>
        <v>5</v>
      </c>
      <c r="B650" s="376">
        <v>20828</v>
      </c>
      <c r="C650" s="575" t="s">
        <v>598</v>
      </c>
      <c r="D650" s="277">
        <f>SUM(D651:D657)</f>
        <v>429</v>
      </c>
      <c r="E650" s="277">
        <f t="shared" ref="D650:F650" si="161">SUM(E651:E657)</f>
        <v>416</v>
      </c>
      <c r="F650" s="277">
        <f t="shared" si="161"/>
        <v>392</v>
      </c>
      <c r="G650" s="525">
        <f t="shared" si="159"/>
        <v>-0.086</v>
      </c>
      <c r="H650" s="525">
        <f t="shared" si="160"/>
        <v>0.942</v>
      </c>
      <c r="I650" s="567" t="str">
        <f t="shared" ref="I650:I713" si="162">IF(LEN(B650)=3,"是",IF(C650&lt;&gt;"",IF(SUM(D650:F650)&lt;&gt;0,"是","否"),"是"))</f>
        <v>是</v>
      </c>
      <c r="J650" s="568" t="str">
        <f t="shared" ref="J650:J713" si="163">IF(LEN(B650)=3,"类",IF(LEN(B650)=5,"款","项"))</f>
        <v>款</v>
      </c>
    </row>
    <row r="651" ht="34.9" customHeight="1" spans="1:10">
      <c r="A651" s="553">
        <f t="shared" si="158"/>
        <v>7</v>
      </c>
      <c r="B651" s="376">
        <v>2082801</v>
      </c>
      <c r="C651" s="377" t="s">
        <v>139</v>
      </c>
      <c r="D651" s="277">
        <v>131</v>
      </c>
      <c r="E651" s="277">
        <v>116</v>
      </c>
      <c r="F651" s="277">
        <v>200</v>
      </c>
      <c r="G651" s="525">
        <f t="shared" si="159"/>
        <v>0.527</v>
      </c>
      <c r="H651" s="525">
        <f t="shared" si="160"/>
        <v>1.724</v>
      </c>
      <c r="I651" s="567" t="str">
        <f t="shared" si="162"/>
        <v>是</v>
      </c>
      <c r="J651" s="568" t="str">
        <f t="shared" si="163"/>
        <v>项</v>
      </c>
    </row>
    <row r="652" ht="34.9" customHeight="1" spans="1:10">
      <c r="A652" s="553">
        <f t="shared" si="158"/>
        <v>7</v>
      </c>
      <c r="B652" s="376">
        <v>2082802</v>
      </c>
      <c r="C652" s="377" t="s">
        <v>140</v>
      </c>
      <c r="D652" s="277">
        <v>16</v>
      </c>
      <c r="E652" s="277">
        <v>109</v>
      </c>
      <c r="F652" s="277">
        <v>10</v>
      </c>
      <c r="G652" s="525">
        <f t="shared" si="159"/>
        <v>-0.375</v>
      </c>
      <c r="H652" s="525">
        <f t="shared" si="160"/>
        <v>0.092</v>
      </c>
      <c r="I652" s="567" t="str">
        <f t="shared" si="162"/>
        <v>是</v>
      </c>
      <c r="J652" s="568" t="str">
        <f t="shared" si="163"/>
        <v>项</v>
      </c>
    </row>
    <row r="653" ht="34.9" customHeight="1" spans="1:10">
      <c r="A653" s="553">
        <f t="shared" si="158"/>
        <v>7</v>
      </c>
      <c r="B653" s="376">
        <v>2082803</v>
      </c>
      <c r="C653" s="377" t="s">
        <v>141</v>
      </c>
      <c r="D653" s="277">
        <v>0</v>
      </c>
      <c r="E653" s="277">
        <v>0</v>
      </c>
      <c r="F653" s="277"/>
      <c r="G653" s="525" t="str">
        <f t="shared" si="159"/>
        <v/>
      </c>
      <c r="H653" s="525" t="str">
        <f t="shared" si="160"/>
        <v/>
      </c>
      <c r="I653" s="567" t="str">
        <f t="shared" si="162"/>
        <v>否</v>
      </c>
      <c r="J653" s="568" t="str">
        <f t="shared" si="163"/>
        <v>项</v>
      </c>
    </row>
    <row r="654" ht="34.9" customHeight="1" spans="1:10">
      <c r="A654" s="553">
        <f t="shared" si="158"/>
        <v>7</v>
      </c>
      <c r="B654" s="376">
        <v>2082804</v>
      </c>
      <c r="C654" s="377" t="s">
        <v>599</v>
      </c>
      <c r="D654" s="277">
        <v>89</v>
      </c>
      <c r="E654" s="277">
        <v>14</v>
      </c>
      <c r="F654" s="277">
        <v>53</v>
      </c>
      <c r="G654" s="525">
        <f t="shared" si="159"/>
        <v>-0.404</v>
      </c>
      <c r="H654" s="525">
        <f t="shared" si="160"/>
        <v>3.786</v>
      </c>
      <c r="I654" s="567" t="str">
        <f t="shared" si="162"/>
        <v>是</v>
      </c>
      <c r="J654" s="568" t="str">
        <f t="shared" si="163"/>
        <v>项</v>
      </c>
    </row>
    <row r="655" ht="34.9" customHeight="1" spans="1:10">
      <c r="A655" s="553">
        <f t="shared" si="158"/>
        <v>7</v>
      </c>
      <c r="B655" s="376">
        <v>2082805</v>
      </c>
      <c r="C655" s="377" t="s">
        <v>600</v>
      </c>
      <c r="D655" s="277">
        <v>0</v>
      </c>
      <c r="E655" s="277">
        <v>0</v>
      </c>
      <c r="F655" s="277"/>
      <c r="G655" s="525" t="str">
        <f t="shared" si="159"/>
        <v/>
      </c>
      <c r="H655" s="525" t="str">
        <f t="shared" si="160"/>
        <v/>
      </c>
      <c r="I655" s="567" t="str">
        <f t="shared" si="162"/>
        <v>否</v>
      </c>
      <c r="J655" s="568" t="str">
        <f t="shared" si="163"/>
        <v>项</v>
      </c>
    </row>
    <row r="656" ht="34.9" customHeight="1" spans="1:10">
      <c r="A656" s="553">
        <f t="shared" si="158"/>
        <v>7</v>
      </c>
      <c r="B656" s="376">
        <v>2082850</v>
      </c>
      <c r="C656" s="377" t="s">
        <v>148</v>
      </c>
      <c r="D656" s="277">
        <v>178</v>
      </c>
      <c r="E656" s="277">
        <v>106</v>
      </c>
      <c r="F656" s="277">
        <v>106</v>
      </c>
      <c r="G656" s="525">
        <f t="shared" si="159"/>
        <v>-0.404</v>
      </c>
      <c r="H656" s="525">
        <f t="shared" si="160"/>
        <v>1</v>
      </c>
      <c r="I656" s="567" t="str">
        <f t="shared" si="162"/>
        <v>是</v>
      </c>
      <c r="J656" s="568" t="str">
        <f t="shared" si="163"/>
        <v>项</v>
      </c>
    </row>
    <row r="657" ht="34.9" customHeight="1" spans="1:10">
      <c r="A657" s="553">
        <f t="shared" si="158"/>
        <v>7</v>
      </c>
      <c r="B657" s="376">
        <v>2082899</v>
      </c>
      <c r="C657" s="377" t="s">
        <v>601</v>
      </c>
      <c r="D657" s="277">
        <v>15</v>
      </c>
      <c r="E657" s="277">
        <v>71</v>
      </c>
      <c r="F657" s="277">
        <v>23</v>
      </c>
      <c r="G657" s="525">
        <f t="shared" si="159"/>
        <v>0.533</v>
      </c>
      <c r="H657" s="525">
        <f t="shared" si="160"/>
        <v>0.324</v>
      </c>
      <c r="I657" s="567" t="str">
        <f t="shared" si="162"/>
        <v>是</v>
      </c>
      <c r="J657" s="568" t="str">
        <f t="shared" si="163"/>
        <v>项</v>
      </c>
    </row>
    <row r="658" ht="34.9" customHeight="1" spans="1:10">
      <c r="A658" s="553">
        <f t="shared" si="158"/>
        <v>5</v>
      </c>
      <c r="B658" s="376">
        <v>20830</v>
      </c>
      <c r="C658" s="377" t="s">
        <v>602</v>
      </c>
      <c r="D658" s="277">
        <f>SUM(D659:D660)</f>
        <v>22</v>
      </c>
      <c r="E658" s="277">
        <f t="shared" ref="D658:F658" si="164">SUM(E659:E660)</f>
        <v>30</v>
      </c>
      <c r="F658" s="277">
        <f t="shared" si="164"/>
        <v>22</v>
      </c>
      <c r="G658" s="525">
        <f t="shared" si="159"/>
        <v>0</v>
      </c>
      <c r="H658" s="525">
        <f t="shared" si="160"/>
        <v>0.733</v>
      </c>
      <c r="I658" s="567" t="str">
        <f t="shared" si="162"/>
        <v>是</v>
      </c>
      <c r="J658" s="568" t="str">
        <f t="shared" si="163"/>
        <v>款</v>
      </c>
    </row>
    <row r="659" ht="34.9" customHeight="1" spans="1:10">
      <c r="A659" s="553">
        <f t="shared" si="158"/>
        <v>7</v>
      </c>
      <c r="B659" s="376">
        <v>2083001</v>
      </c>
      <c r="C659" s="377" t="s">
        <v>603</v>
      </c>
      <c r="D659" s="277">
        <v>22</v>
      </c>
      <c r="E659" s="277">
        <v>30</v>
      </c>
      <c r="F659" s="277">
        <v>22</v>
      </c>
      <c r="G659" s="525">
        <f t="shared" si="159"/>
        <v>0</v>
      </c>
      <c r="H659" s="525">
        <f t="shared" si="160"/>
        <v>0.733</v>
      </c>
      <c r="I659" s="567" t="str">
        <f t="shared" si="162"/>
        <v>是</v>
      </c>
      <c r="J659" s="568" t="str">
        <f t="shared" si="163"/>
        <v>项</v>
      </c>
    </row>
    <row r="660" ht="34.9" customHeight="1" spans="1:10">
      <c r="A660" s="553">
        <f t="shared" si="158"/>
        <v>7</v>
      </c>
      <c r="B660" s="376">
        <v>2083099</v>
      </c>
      <c r="C660" s="377" t="s">
        <v>604</v>
      </c>
      <c r="D660" s="277">
        <v>0</v>
      </c>
      <c r="E660" s="277">
        <v>0</v>
      </c>
      <c r="F660" s="277"/>
      <c r="G660" s="525" t="str">
        <f t="shared" si="159"/>
        <v/>
      </c>
      <c r="H660" s="525" t="str">
        <f t="shared" si="160"/>
        <v/>
      </c>
      <c r="I660" s="567" t="str">
        <f t="shared" si="162"/>
        <v>否</v>
      </c>
      <c r="J660" s="568" t="str">
        <f t="shared" si="163"/>
        <v>项</v>
      </c>
    </row>
    <row r="661" ht="34.9" customHeight="1" spans="1:10">
      <c r="A661" s="553">
        <f t="shared" si="158"/>
        <v>5</v>
      </c>
      <c r="B661" s="376">
        <v>20899</v>
      </c>
      <c r="C661" s="377" t="s">
        <v>605</v>
      </c>
      <c r="D661" s="277">
        <f>SUM(D662)</f>
        <v>675</v>
      </c>
      <c r="E661" s="277">
        <f t="shared" ref="D661:F661" si="165">SUM(E662)</f>
        <v>680</v>
      </c>
      <c r="F661" s="277">
        <f t="shared" si="165"/>
        <v>605</v>
      </c>
      <c r="G661" s="525">
        <f t="shared" si="159"/>
        <v>-0.104</v>
      </c>
      <c r="H661" s="525">
        <f t="shared" si="160"/>
        <v>0.89</v>
      </c>
      <c r="I661" s="567" t="str">
        <f t="shared" si="162"/>
        <v>是</v>
      </c>
      <c r="J661" s="568" t="str">
        <f t="shared" si="163"/>
        <v>款</v>
      </c>
    </row>
    <row r="662" ht="34.9" customHeight="1" spans="1:10">
      <c r="A662" s="553">
        <f t="shared" si="158"/>
        <v>7</v>
      </c>
      <c r="B662" s="570">
        <v>2089999</v>
      </c>
      <c r="C662" s="377" t="s">
        <v>606</v>
      </c>
      <c r="D662" s="277">
        <v>675</v>
      </c>
      <c r="E662" s="277">
        <v>680</v>
      </c>
      <c r="F662" s="277">
        <v>605</v>
      </c>
      <c r="G662" s="525">
        <f t="shared" si="159"/>
        <v>-0.104</v>
      </c>
      <c r="H662" s="525">
        <f t="shared" si="160"/>
        <v>0.89</v>
      </c>
      <c r="I662" s="567" t="str">
        <f t="shared" si="162"/>
        <v>是</v>
      </c>
      <c r="J662" s="568" t="str">
        <f t="shared" si="163"/>
        <v>项</v>
      </c>
    </row>
    <row r="663" ht="34.9" customHeight="1" spans="1:10">
      <c r="A663" s="553">
        <f t="shared" si="158"/>
        <v>3</v>
      </c>
      <c r="B663" s="561">
        <v>210</v>
      </c>
      <c r="C663" s="562" t="s">
        <v>94</v>
      </c>
      <c r="D663" s="282">
        <f>+D664+D669+D683+D687+D699+D702+D706+D711+D715+D719+D722+D731+D733</f>
        <v>35510</v>
      </c>
      <c r="E663" s="282">
        <f t="shared" ref="D663:F663" si="166">+E664+E669+E683+E687+E699+E702+E706+E711+E715+E719+E722+E731+E733</f>
        <v>22184</v>
      </c>
      <c r="F663" s="282">
        <f t="shared" si="166"/>
        <v>16827</v>
      </c>
      <c r="G663" s="521">
        <f t="shared" si="159"/>
        <v>-0.526</v>
      </c>
      <c r="H663" s="521">
        <f t="shared" si="160"/>
        <v>0.759</v>
      </c>
      <c r="I663" s="567" t="str">
        <f t="shared" si="162"/>
        <v>是</v>
      </c>
      <c r="J663" s="568" t="str">
        <f t="shared" si="163"/>
        <v>类</v>
      </c>
    </row>
    <row r="664" ht="34.9" customHeight="1" spans="1:10">
      <c r="A664" s="553">
        <f t="shared" si="158"/>
        <v>5</v>
      </c>
      <c r="B664" s="376">
        <v>21001</v>
      </c>
      <c r="C664" s="377" t="s">
        <v>607</v>
      </c>
      <c r="D664" s="277">
        <f>SUM(D665:D668)</f>
        <v>457</v>
      </c>
      <c r="E664" s="277">
        <f t="shared" ref="D664:F664" si="167">SUM(E665:E668)</f>
        <v>412</v>
      </c>
      <c r="F664" s="277">
        <f t="shared" si="167"/>
        <v>401</v>
      </c>
      <c r="G664" s="525">
        <f t="shared" si="159"/>
        <v>-0.123</v>
      </c>
      <c r="H664" s="525">
        <f t="shared" si="160"/>
        <v>0.973</v>
      </c>
      <c r="I664" s="567" t="str">
        <f t="shared" si="162"/>
        <v>是</v>
      </c>
      <c r="J664" s="568" t="str">
        <f t="shared" si="163"/>
        <v>款</v>
      </c>
    </row>
    <row r="665" ht="34.9" customHeight="1" spans="1:10">
      <c r="A665" s="553">
        <f t="shared" si="158"/>
        <v>7</v>
      </c>
      <c r="B665" s="376">
        <v>2100101</v>
      </c>
      <c r="C665" s="377" t="s">
        <v>139</v>
      </c>
      <c r="D665" s="277">
        <v>343</v>
      </c>
      <c r="E665" s="277">
        <v>312</v>
      </c>
      <c r="F665" s="277">
        <v>285</v>
      </c>
      <c r="G665" s="525">
        <f t="shared" si="159"/>
        <v>-0.169</v>
      </c>
      <c r="H665" s="525">
        <f t="shared" si="160"/>
        <v>0.913</v>
      </c>
      <c r="I665" s="567" t="str">
        <f t="shared" si="162"/>
        <v>是</v>
      </c>
      <c r="J665" s="568" t="str">
        <f t="shared" si="163"/>
        <v>项</v>
      </c>
    </row>
    <row r="666" ht="34.9" customHeight="1" spans="1:10">
      <c r="A666" s="553">
        <f t="shared" si="158"/>
        <v>7</v>
      </c>
      <c r="B666" s="376">
        <v>2100102</v>
      </c>
      <c r="C666" s="377" t="s">
        <v>140</v>
      </c>
      <c r="D666" s="277">
        <v>0</v>
      </c>
      <c r="E666" s="277">
        <v>0</v>
      </c>
      <c r="F666" s="277"/>
      <c r="G666" s="525" t="str">
        <f t="shared" si="159"/>
        <v/>
      </c>
      <c r="H666" s="525" t="str">
        <f t="shared" si="160"/>
        <v/>
      </c>
      <c r="I666" s="567" t="str">
        <f t="shared" si="162"/>
        <v>否</v>
      </c>
      <c r="J666" s="568" t="str">
        <f t="shared" si="163"/>
        <v>项</v>
      </c>
    </row>
    <row r="667" ht="34.9" customHeight="1" spans="1:10">
      <c r="A667" s="553">
        <f t="shared" si="158"/>
        <v>7</v>
      </c>
      <c r="B667" s="376">
        <v>2100103</v>
      </c>
      <c r="C667" s="377" t="s">
        <v>141</v>
      </c>
      <c r="D667" s="277">
        <v>0</v>
      </c>
      <c r="E667" s="277">
        <v>0</v>
      </c>
      <c r="F667" s="277"/>
      <c r="G667" s="525" t="str">
        <f t="shared" si="159"/>
        <v/>
      </c>
      <c r="H667" s="525" t="str">
        <f t="shared" si="160"/>
        <v/>
      </c>
      <c r="I667" s="567" t="str">
        <f t="shared" si="162"/>
        <v>否</v>
      </c>
      <c r="J667" s="568" t="str">
        <f t="shared" si="163"/>
        <v>项</v>
      </c>
    </row>
    <row r="668" ht="34.9" customHeight="1" spans="1:10">
      <c r="A668" s="553">
        <f t="shared" si="158"/>
        <v>7</v>
      </c>
      <c r="B668" s="376">
        <v>2100199</v>
      </c>
      <c r="C668" s="377" t="s">
        <v>608</v>
      </c>
      <c r="D668" s="277">
        <v>114</v>
      </c>
      <c r="E668" s="277">
        <v>100</v>
      </c>
      <c r="F668" s="277">
        <v>116</v>
      </c>
      <c r="G668" s="525">
        <f t="shared" si="159"/>
        <v>0.018</v>
      </c>
      <c r="H668" s="525">
        <f t="shared" si="160"/>
        <v>1.16</v>
      </c>
      <c r="I668" s="567" t="str">
        <f t="shared" si="162"/>
        <v>是</v>
      </c>
      <c r="J668" s="568" t="str">
        <f t="shared" si="163"/>
        <v>项</v>
      </c>
    </row>
    <row r="669" ht="34.9" customHeight="1" spans="1:10">
      <c r="A669" s="553">
        <f t="shared" si="158"/>
        <v>5</v>
      </c>
      <c r="B669" s="376">
        <v>21002</v>
      </c>
      <c r="C669" s="377" t="s">
        <v>609</v>
      </c>
      <c r="D669" s="277">
        <f>SUM(D670:D682)</f>
        <v>2199</v>
      </c>
      <c r="E669" s="277">
        <f t="shared" ref="D669:F669" si="168">SUM(E670:E682)</f>
        <v>3110</v>
      </c>
      <c r="F669" s="277">
        <f t="shared" si="168"/>
        <v>1758</v>
      </c>
      <c r="G669" s="525">
        <f t="shared" si="159"/>
        <v>-0.201</v>
      </c>
      <c r="H669" s="525">
        <f t="shared" si="160"/>
        <v>0.565</v>
      </c>
      <c r="I669" s="567" t="str">
        <f t="shared" si="162"/>
        <v>是</v>
      </c>
      <c r="J669" s="568" t="str">
        <f t="shared" si="163"/>
        <v>款</v>
      </c>
    </row>
    <row r="670" ht="34.9" customHeight="1" spans="1:10">
      <c r="A670" s="553">
        <f t="shared" si="158"/>
        <v>7</v>
      </c>
      <c r="B670" s="376">
        <v>2100201</v>
      </c>
      <c r="C670" s="377" t="s">
        <v>610</v>
      </c>
      <c r="D670" s="277">
        <v>1260</v>
      </c>
      <c r="E670" s="277">
        <v>2299</v>
      </c>
      <c r="F670" s="277">
        <v>1046</v>
      </c>
      <c r="G670" s="525">
        <f t="shared" si="159"/>
        <v>-0.17</v>
      </c>
      <c r="H670" s="525">
        <f t="shared" si="160"/>
        <v>0.455</v>
      </c>
      <c r="I670" s="567" t="str">
        <f t="shared" si="162"/>
        <v>是</v>
      </c>
      <c r="J670" s="568" t="str">
        <f t="shared" si="163"/>
        <v>项</v>
      </c>
    </row>
    <row r="671" ht="34.9" customHeight="1" spans="1:10">
      <c r="A671" s="553">
        <f t="shared" si="158"/>
        <v>7</v>
      </c>
      <c r="B671" s="376">
        <v>2100202</v>
      </c>
      <c r="C671" s="377" t="s">
        <v>611</v>
      </c>
      <c r="D671" s="277">
        <v>939</v>
      </c>
      <c r="E671" s="277">
        <v>658</v>
      </c>
      <c r="F671" s="277">
        <v>704</v>
      </c>
      <c r="G671" s="525">
        <f t="shared" si="159"/>
        <v>-0.25</v>
      </c>
      <c r="H671" s="525">
        <f t="shared" si="160"/>
        <v>1.07</v>
      </c>
      <c r="I671" s="567" t="str">
        <f t="shared" si="162"/>
        <v>是</v>
      </c>
      <c r="J671" s="568" t="str">
        <f t="shared" si="163"/>
        <v>项</v>
      </c>
    </row>
    <row r="672" ht="34.9" customHeight="1" spans="1:10">
      <c r="A672" s="553">
        <f t="shared" si="158"/>
        <v>7</v>
      </c>
      <c r="B672" s="376">
        <v>2100203</v>
      </c>
      <c r="C672" s="377" t="s">
        <v>612</v>
      </c>
      <c r="D672" s="277">
        <v>0</v>
      </c>
      <c r="E672" s="277">
        <v>0</v>
      </c>
      <c r="F672" s="277"/>
      <c r="G672" s="525" t="str">
        <f t="shared" si="159"/>
        <v/>
      </c>
      <c r="H672" s="525" t="str">
        <f t="shared" si="160"/>
        <v/>
      </c>
      <c r="I672" s="567" t="str">
        <f t="shared" si="162"/>
        <v>否</v>
      </c>
      <c r="J672" s="568" t="str">
        <f t="shared" si="163"/>
        <v>项</v>
      </c>
    </row>
    <row r="673" ht="34.9" customHeight="1" spans="1:10">
      <c r="A673" s="553">
        <f t="shared" si="158"/>
        <v>7</v>
      </c>
      <c r="B673" s="376">
        <v>2100204</v>
      </c>
      <c r="C673" s="377" t="s">
        <v>613</v>
      </c>
      <c r="D673" s="277">
        <v>0</v>
      </c>
      <c r="E673" s="277">
        <v>0</v>
      </c>
      <c r="F673" s="277"/>
      <c r="G673" s="525" t="str">
        <f t="shared" si="159"/>
        <v/>
      </c>
      <c r="H673" s="525" t="str">
        <f t="shared" si="160"/>
        <v/>
      </c>
      <c r="I673" s="567" t="str">
        <f t="shared" si="162"/>
        <v>否</v>
      </c>
      <c r="J673" s="568" t="str">
        <f t="shared" si="163"/>
        <v>项</v>
      </c>
    </row>
    <row r="674" ht="34.9" customHeight="1" spans="1:10">
      <c r="A674" s="553">
        <f t="shared" si="158"/>
        <v>7</v>
      </c>
      <c r="B674" s="376">
        <v>2100205</v>
      </c>
      <c r="C674" s="377" t="s">
        <v>614</v>
      </c>
      <c r="D674" s="277">
        <v>0</v>
      </c>
      <c r="E674" s="277">
        <v>0</v>
      </c>
      <c r="F674" s="277"/>
      <c r="G674" s="525" t="str">
        <f t="shared" si="159"/>
        <v/>
      </c>
      <c r="H674" s="525" t="str">
        <f t="shared" si="160"/>
        <v/>
      </c>
      <c r="I674" s="567" t="str">
        <f t="shared" si="162"/>
        <v>否</v>
      </c>
      <c r="J674" s="568" t="str">
        <f t="shared" si="163"/>
        <v>项</v>
      </c>
    </row>
    <row r="675" ht="34.9" customHeight="1" spans="1:10">
      <c r="A675" s="553">
        <f t="shared" si="158"/>
        <v>7</v>
      </c>
      <c r="B675" s="376">
        <v>2100206</v>
      </c>
      <c r="C675" s="377" t="s">
        <v>615</v>
      </c>
      <c r="D675" s="277">
        <v>0</v>
      </c>
      <c r="E675" s="277">
        <v>0</v>
      </c>
      <c r="F675" s="277"/>
      <c r="G675" s="525" t="str">
        <f t="shared" si="159"/>
        <v/>
      </c>
      <c r="H675" s="525" t="str">
        <f t="shared" si="160"/>
        <v/>
      </c>
      <c r="I675" s="567" t="str">
        <f t="shared" si="162"/>
        <v>否</v>
      </c>
      <c r="J675" s="568" t="str">
        <f t="shared" si="163"/>
        <v>项</v>
      </c>
    </row>
    <row r="676" ht="34.9" customHeight="1" spans="1:10">
      <c r="A676" s="553">
        <f t="shared" si="158"/>
        <v>7</v>
      </c>
      <c r="B676" s="376">
        <v>2100207</v>
      </c>
      <c r="C676" s="377" t="s">
        <v>616</v>
      </c>
      <c r="D676" s="277">
        <v>0</v>
      </c>
      <c r="E676" s="277">
        <v>0</v>
      </c>
      <c r="F676" s="277"/>
      <c r="G676" s="525" t="str">
        <f t="shared" si="159"/>
        <v/>
      </c>
      <c r="H676" s="525" t="str">
        <f t="shared" si="160"/>
        <v/>
      </c>
      <c r="I676" s="567" t="str">
        <f t="shared" si="162"/>
        <v>否</v>
      </c>
      <c r="J676" s="568" t="str">
        <f t="shared" si="163"/>
        <v>项</v>
      </c>
    </row>
    <row r="677" ht="34.9" customHeight="1" spans="1:10">
      <c r="A677" s="553">
        <f t="shared" si="158"/>
        <v>7</v>
      </c>
      <c r="B677" s="376">
        <v>2100208</v>
      </c>
      <c r="C677" s="377" t="s">
        <v>617</v>
      </c>
      <c r="D677" s="277">
        <v>0</v>
      </c>
      <c r="E677" s="277">
        <v>0</v>
      </c>
      <c r="F677" s="277"/>
      <c r="G677" s="525" t="str">
        <f t="shared" si="159"/>
        <v/>
      </c>
      <c r="H677" s="525" t="str">
        <f t="shared" si="160"/>
        <v/>
      </c>
      <c r="I677" s="567" t="str">
        <f t="shared" si="162"/>
        <v>否</v>
      </c>
      <c r="J677" s="568" t="str">
        <f t="shared" si="163"/>
        <v>项</v>
      </c>
    </row>
    <row r="678" ht="34.9" customHeight="1" spans="1:10">
      <c r="A678" s="553">
        <f t="shared" si="158"/>
        <v>7</v>
      </c>
      <c r="B678" s="576">
        <v>2100209</v>
      </c>
      <c r="C678" s="377" t="s">
        <v>618</v>
      </c>
      <c r="D678" s="277">
        <v>0</v>
      </c>
      <c r="E678" s="277">
        <v>0</v>
      </c>
      <c r="F678" s="277"/>
      <c r="G678" s="525" t="str">
        <f t="shared" si="159"/>
        <v/>
      </c>
      <c r="H678" s="525" t="str">
        <f t="shared" si="160"/>
        <v/>
      </c>
      <c r="I678" s="567" t="str">
        <f t="shared" si="162"/>
        <v>否</v>
      </c>
      <c r="J678" s="568" t="str">
        <f t="shared" si="163"/>
        <v>项</v>
      </c>
    </row>
    <row r="679" ht="34.9" customHeight="1" spans="1:10">
      <c r="A679" s="553">
        <f t="shared" si="158"/>
        <v>7</v>
      </c>
      <c r="B679" s="376">
        <v>2100210</v>
      </c>
      <c r="C679" s="377" t="s">
        <v>619</v>
      </c>
      <c r="D679" s="277">
        <v>0</v>
      </c>
      <c r="E679" s="277">
        <v>0</v>
      </c>
      <c r="F679" s="277"/>
      <c r="G679" s="525" t="str">
        <f t="shared" si="159"/>
        <v/>
      </c>
      <c r="H679" s="525" t="str">
        <f t="shared" si="160"/>
        <v/>
      </c>
      <c r="I679" s="567" t="str">
        <f t="shared" si="162"/>
        <v>否</v>
      </c>
      <c r="J679" s="568" t="str">
        <f t="shared" si="163"/>
        <v>项</v>
      </c>
    </row>
    <row r="680" ht="34.9" customHeight="1" spans="1:10">
      <c r="A680" s="553">
        <f t="shared" si="158"/>
        <v>7</v>
      </c>
      <c r="B680" s="376">
        <v>2100211</v>
      </c>
      <c r="C680" s="377" t="s">
        <v>620</v>
      </c>
      <c r="D680" s="277">
        <v>0</v>
      </c>
      <c r="E680" s="277">
        <v>0</v>
      </c>
      <c r="F680" s="277"/>
      <c r="G680" s="525" t="str">
        <f t="shared" si="159"/>
        <v/>
      </c>
      <c r="H680" s="525" t="str">
        <f t="shared" si="160"/>
        <v/>
      </c>
      <c r="I680" s="567" t="str">
        <f t="shared" si="162"/>
        <v>否</v>
      </c>
      <c r="J680" s="568" t="str">
        <f t="shared" si="163"/>
        <v>项</v>
      </c>
    </row>
    <row r="681" ht="34.9" customHeight="1" spans="1:10">
      <c r="A681" s="553">
        <f t="shared" si="158"/>
        <v>7</v>
      </c>
      <c r="B681" s="376">
        <v>2100212</v>
      </c>
      <c r="C681" s="377" t="s">
        <v>621</v>
      </c>
      <c r="D681" s="277">
        <v>0</v>
      </c>
      <c r="E681" s="277">
        <v>0</v>
      </c>
      <c r="F681" s="277"/>
      <c r="G681" s="525" t="str">
        <f t="shared" si="159"/>
        <v/>
      </c>
      <c r="H681" s="525" t="str">
        <f t="shared" si="160"/>
        <v/>
      </c>
      <c r="I681" s="567" t="str">
        <f t="shared" si="162"/>
        <v>否</v>
      </c>
      <c r="J681" s="568" t="str">
        <f t="shared" si="163"/>
        <v>项</v>
      </c>
    </row>
    <row r="682" ht="34.9" customHeight="1" spans="1:10">
      <c r="A682" s="553">
        <f t="shared" si="158"/>
        <v>7</v>
      </c>
      <c r="B682" s="376">
        <v>2100299</v>
      </c>
      <c r="C682" s="377" t="s">
        <v>622</v>
      </c>
      <c r="D682" s="277">
        <v>0</v>
      </c>
      <c r="E682" s="277">
        <v>153</v>
      </c>
      <c r="F682" s="277">
        <v>8</v>
      </c>
      <c r="G682" s="525" t="str">
        <f t="shared" si="159"/>
        <v/>
      </c>
      <c r="H682" s="525">
        <f t="shared" si="160"/>
        <v>0.052</v>
      </c>
      <c r="I682" s="567" t="str">
        <f t="shared" si="162"/>
        <v>是</v>
      </c>
      <c r="J682" s="568" t="str">
        <f t="shared" si="163"/>
        <v>项</v>
      </c>
    </row>
    <row r="683" ht="34.9" customHeight="1" spans="1:10">
      <c r="A683" s="553">
        <f t="shared" si="158"/>
        <v>5</v>
      </c>
      <c r="B683" s="376">
        <v>21003</v>
      </c>
      <c r="C683" s="377" t="s">
        <v>623</v>
      </c>
      <c r="D683" s="277">
        <f>SUM(D684:D686)</f>
        <v>2474</v>
      </c>
      <c r="E683" s="277">
        <f t="shared" ref="D683:F683" si="169">SUM(E684:E686)</f>
        <v>2784</v>
      </c>
      <c r="F683" s="277">
        <f t="shared" si="169"/>
        <v>2365</v>
      </c>
      <c r="G683" s="525">
        <f t="shared" si="159"/>
        <v>-0.044</v>
      </c>
      <c r="H683" s="525">
        <f t="shared" si="160"/>
        <v>0.849</v>
      </c>
      <c r="I683" s="567" t="str">
        <f t="shared" si="162"/>
        <v>是</v>
      </c>
      <c r="J683" s="568" t="str">
        <f t="shared" si="163"/>
        <v>款</v>
      </c>
    </row>
    <row r="684" ht="34.9" customHeight="1" spans="1:10">
      <c r="A684" s="553">
        <f t="shared" si="158"/>
        <v>7</v>
      </c>
      <c r="B684" s="376">
        <v>2100301</v>
      </c>
      <c r="C684" s="377" t="s">
        <v>624</v>
      </c>
      <c r="D684" s="277">
        <v>106</v>
      </c>
      <c r="E684" s="277">
        <v>164</v>
      </c>
      <c r="F684" s="277">
        <v>153</v>
      </c>
      <c r="G684" s="525">
        <f t="shared" si="159"/>
        <v>0.443</v>
      </c>
      <c r="H684" s="525">
        <f t="shared" si="160"/>
        <v>0.933</v>
      </c>
      <c r="I684" s="567" t="str">
        <f t="shared" si="162"/>
        <v>是</v>
      </c>
      <c r="J684" s="568" t="str">
        <f t="shared" si="163"/>
        <v>项</v>
      </c>
    </row>
    <row r="685" ht="34.9" customHeight="1" spans="1:10">
      <c r="A685" s="553">
        <f t="shared" si="158"/>
        <v>7</v>
      </c>
      <c r="B685" s="376">
        <v>2100302</v>
      </c>
      <c r="C685" s="377" t="s">
        <v>625</v>
      </c>
      <c r="D685" s="277">
        <v>2225</v>
      </c>
      <c r="E685" s="277">
        <v>2220</v>
      </c>
      <c r="F685" s="277">
        <v>2073</v>
      </c>
      <c r="G685" s="525">
        <f t="shared" si="159"/>
        <v>-0.068</v>
      </c>
      <c r="H685" s="525">
        <f t="shared" si="160"/>
        <v>0.934</v>
      </c>
      <c r="I685" s="567" t="str">
        <f t="shared" si="162"/>
        <v>是</v>
      </c>
      <c r="J685" s="568" t="str">
        <f t="shared" si="163"/>
        <v>项</v>
      </c>
    </row>
    <row r="686" s="426" customFormat="1" ht="34.9" customHeight="1" spans="1:12">
      <c r="A686" s="553">
        <f t="shared" si="158"/>
        <v>7</v>
      </c>
      <c r="B686" s="376">
        <v>2100399</v>
      </c>
      <c r="C686" s="377" t="s">
        <v>626</v>
      </c>
      <c r="D686" s="277">
        <v>143</v>
      </c>
      <c r="E686" s="277">
        <v>400</v>
      </c>
      <c r="F686" s="277">
        <v>139</v>
      </c>
      <c r="G686" s="525">
        <f t="shared" si="159"/>
        <v>-0.028</v>
      </c>
      <c r="H686" s="525">
        <f t="shared" si="160"/>
        <v>0.348</v>
      </c>
      <c r="I686" s="567" t="str">
        <f t="shared" si="162"/>
        <v>是</v>
      </c>
      <c r="J686" s="568" t="str">
        <f t="shared" si="163"/>
        <v>项</v>
      </c>
      <c r="K686" s="555"/>
      <c r="L686" s="556"/>
    </row>
    <row r="687" ht="34.9" customHeight="1" spans="1:10">
      <c r="A687" s="553">
        <f t="shared" si="158"/>
        <v>5</v>
      </c>
      <c r="B687" s="376">
        <v>21004</v>
      </c>
      <c r="C687" s="377" t="s">
        <v>627</v>
      </c>
      <c r="D687" s="277">
        <f>SUM(D688:D698)</f>
        <v>4902</v>
      </c>
      <c r="E687" s="277">
        <f t="shared" ref="D687:F687" si="170">SUM(E688:E698)</f>
        <v>5528</v>
      </c>
      <c r="F687" s="277">
        <f t="shared" si="170"/>
        <v>4057</v>
      </c>
      <c r="G687" s="525">
        <f t="shared" si="159"/>
        <v>-0.172</v>
      </c>
      <c r="H687" s="525">
        <f t="shared" si="160"/>
        <v>0.734</v>
      </c>
      <c r="I687" s="567" t="str">
        <f t="shared" si="162"/>
        <v>是</v>
      </c>
      <c r="J687" s="568" t="str">
        <f t="shared" si="163"/>
        <v>款</v>
      </c>
    </row>
    <row r="688" ht="34.9" customHeight="1" spans="1:10">
      <c r="A688" s="553">
        <f t="shared" si="158"/>
        <v>7</v>
      </c>
      <c r="B688" s="376">
        <v>2100401</v>
      </c>
      <c r="C688" s="377" t="s">
        <v>628</v>
      </c>
      <c r="D688" s="277">
        <v>862</v>
      </c>
      <c r="E688" s="277">
        <v>1430</v>
      </c>
      <c r="F688" s="277">
        <v>727</v>
      </c>
      <c r="G688" s="525">
        <f t="shared" si="159"/>
        <v>-0.157</v>
      </c>
      <c r="H688" s="525">
        <f t="shared" si="160"/>
        <v>0.508</v>
      </c>
      <c r="I688" s="567" t="str">
        <f t="shared" si="162"/>
        <v>是</v>
      </c>
      <c r="J688" s="568" t="str">
        <f t="shared" si="163"/>
        <v>项</v>
      </c>
    </row>
    <row r="689" ht="34.9" customHeight="1" spans="1:10">
      <c r="A689" s="553">
        <f t="shared" si="158"/>
        <v>7</v>
      </c>
      <c r="B689" s="376">
        <v>2100402</v>
      </c>
      <c r="C689" s="377" t="s">
        <v>629</v>
      </c>
      <c r="D689" s="277">
        <v>168</v>
      </c>
      <c r="E689" s="277">
        <v>162</v>
      </c>
      <c r="F689" s="277">
        <v>166</v>
      </c>
      <c r="G689" s="525">
        <f t="shared" si="159"/>
        <v>-0.012</v>
      </c>
      <c r="H689" s="525">
        <f t="shared" si="160"/>
        <v>1.025</v>
      </c>
      <c r="I689" s="567" t="str">
        <f t="shared" si="162"/>
        <v>是</v>
      </c>
      <c r="J689" s="568" t="str">
        <f t="shared" si="163"/>
        <v>项</v>
      </c>
    </row>
    <row r="690" ht="34.9" customHeight="1" spans="1:10">
      <c r="A690" s="553">
        <f t="shared" si="158"/>
        <v>7</v>
      </c>
      <c r="B690" s="376">
        <v>2100403</v>
      </c>
      <c r="C690" s="377" t="s">
        <v>630</v>
      </c>
      <c r="D690" s="277">
        <v>920</v>
      </c>
      <c r="E690" s="277">
        <v>978</v>
      </c>
      <c r="F690" s="277">
        <v>812</v>
      </c>
      <c r="G690" s="525">
        <f t="shared" si="159"/>
        <v>-0.117</v>
      </c>
      <c r="H690" s="525">
        <f t="shared" si="160"/>
        <v>0.83</v>
      </c>
      <c r="I690" s="567" t="str">
        <f t="shared" si="162"/>
        <v>是</v>
      </c>
      <c r="J690" s="568" t="str">
        <f t="shared" si="163"/>
        <v>项</v>
      </c>
    </row>
    <row r="691" ht="34.9" customHeight="1" spans="1:10">
      <c r="A691" s="553">
        <f t="shared" si="158"/>
        <v>7</v>
      </c>
      <c r="B691" s="376">
        <v>2100404</v>
      </c>
      <c r="C691" s="377" t="s">
        <v>631</v>
      </c>
      <c r="D691" s="277">
        <v>0</v>
      </c>
      <c r="E691" s="277">
        <v>0</v>
      </c>
      <c r="F691" s="277"/>
      <c r="G691" s="525" t="str">
        <f t="shared" si="159"/>
        <v/>
      </c>
      <c r="H691" s="525" t="str">
        <f t="shared" si="160"/>
        <v/>
      </c>
      <c r="I691" s="567" t="str">
        <f t="shared" si="162"/>
        <v>否</v>
      </c>
      <c r="J691" s="568" t="str">
        <f t="shared" si="163"/>
        <v>项</v>
      </c>
    </row>
    <row r="692" ht="34.9" customHeight="1" spans="1:10">
      <c r="A692" s="553">
        <f t="shared" si="158"/>
        <v>7</v>
      </c>
      <c r="B692" s="376">
        <v>2100405</v>
      </c>
      <c r="C692" s="377" t="s">
        <v>632</v>
      </c>
      <c r="D692" s="277">
        <v>273</v>
      </c>
      <c r="E692" s="277">
        <v>288</v>
      </c>
      <c r="F692" s="277">
        <v>222</v>
      </c>
      <c r="G692" s="525">
        <f t="shared" si="159"/>
        <v>-0.187</v>
      </c>
      <c r="H692" s="525">
        <f t="shared" si="160"/>
        <v>0.771</v>
      </c>
      <c r="I692" s="567" t="str">
        <f t="shared" si="162"/>
        <v>是</v>
      </c>
      <c r="J692" s="568" t="str">
        <f t="shared" si="163"/>
        <v>项</v>
      </c>
    </row>
    <row r="693" ht="34.9" customHeight="1" spans="1:10">
      <c r="A693" s="553">
        <f t="shared" si="158"/>
        <v>7</v>
      </c>
      <c r="B693" s="376">
        <v>2100406</v>
      </c>
      <c r="C693" s="377" t="s">
        <v>633</v>
      </c>
      <c r="D693" s="277">
        <v>0</v>
      </c>
      <c r="E693" s="277">
        <v>0</v>
      </c>
      <c r="F693" s="277"/>
      <c r="G693" s="525" t="str">
        <f t="shared" si="159"/>
        <v/>
      </c>
      <c r="H693" s="525" t="str">
        <f t="shared" si="160"/>
        <v/>
      </c>
      <c r="I693" s="567" t="str">
        <f t="shared" si="162"/>
        <v>否</v>
      </c>
      <c r="J693" s="568" t="str">
        <f t="shared" si="163"/>
        <v>项</v>
      </c>
    </row>
    <row r="694" ht="34.9" customHeight="1" spans="1:10">
      <c r="A694" s="553">
        <f t="shared" si="158"/>
        <v>7</v>
      </c>
      <c r="B694" s="376">
        <v>2100407</v>
      </c>
      <c r="C694" s="377" t="s">
        <v>634</v>
      </c>
      <c r="D694" s="277">
        <v>0</v>
      </c>
      <c r="E694" s="277">
        <v>0</v>
      </c>
      <c r="F694" s="277"/>
      <c r="G694" s="525" t="str">
        <f t="shared" si="159"/>
        <v/>
      </c>
      <c r="H694" s="525" t="str">
        <f t="shared" si="160"/>
        <v/>
      </c>
      <c r="I694" s="567" t="str">
        <f t="shared" si="162"/>
        <v>否</v>
      </c>
      <c r="J694" s="568" t="str">
        <f t="shared" si="163"/>
        <v>项</v>
      </c>
    </row>
    <row r="695" ht="34.9" customHeight="1" spans="1:10">
      <c r="A695" s="553">
        <f t="shared" si="158"/>
        <v>7</v>
      </c>
      <c r="B695" s="376">
        <v>2100408</v>
      </c>
      <c r="C695" s="377" t="s">
        <v>635</v>
      </c>
      <c r="D695" s="277">
        <v>1502</v>
      </c>
      <c r="E695" s="277">
        <v>1690</v>
      </c>
      <c r="F695" s="277">
        <v>1125</v>
      </c>
      <c r="G695" s="525">
        <f t="shared" si="159"/>
        <v>-0.251</v>
      </c>
      <c r="H695" s="525">
        <f t="shared" si="160"/>
        <v>0.666</v>
      </c>
      <c r="I695" s="567" t="str">
        <f t="shared" si="162"/>
        <v>是</v>
      </c>
      <c r="J695" s="568" t="str">
        <f t="shared" si="163"/>
        <v>项</v>
      </c>
    </row>
    <row r="696" ht="34.9" customHeight="1" spans="1:10">
      <c r="A696" s="553">
        <f t="shared" si="158"/>
        <v>7</v>
      </c>
      <c r="B696" s="376">
        <v>2100409</v>
      </c>
      <c r="C696" s="377" t="s">
        <v>636</v>
      </c>
      <c r="D696" s="277">
        <v>362</v>
      </c>
      <c r="E696" s="277">
        <v>797</v>
      </c>
      <c r="F696" s="277">
        <v>172</v>
      </c>
      <c r="G696" s="525">
        <f t="shared" si="159"/>
        <v>-0.525</v>
      </c>
      <c r="H696" s="525">
        <f t="shared" si="160"/>
        <v>0.216</v>
      </c>
      <c r="I696" s="567" t="str">
        <f t="shared" si="162"/>
        <v>是</v>
      </c>
      <c r="J696" s="568" t="str">
        <f t="shared" si="163"/>
        <v>项</v>
      </c>
    </row>
    <row r="697" ht="34.9" customHeight="1" spans="1:10">
      <c r="A697" s="553">
        <f t="shared" si="158"/>
        <v>7</v>
      </c>
      <c r="B697" s="376">
        <v>2100410</v>
      </c>
      <c r="C697" s="377" t="s">
        <v>637</v>
      </c>
      <c r="D697" s="277">
        <v>815</v>
      </c>
      <c r="E697" s="277">
        <v>183</v>
      </c>
      <c r="F697" s="277">
        <v>818</v>
      </c>
      <c r="G697" s="525">
        <f t="shared" si="159"/>
        <v>0.004</v>
      </c>
      <c r="H697" s="525">
        <f t="shared" si="160"/>
        <v>4.47</v>
      </c>
      <c r="I697" s="567" t="str">
        <f t="shared" si="162"/>
        <v>是</v>
      </c>
      <c r="J697" s="568" t="str">
        <f t="shared" si="163"/>
        <v>项</v>
      </c>
    </row>
    <row r="698" ht="34.9" customHeight="1" spans="1:10">
      <c r="A698" s="553">
        <f t="shared" si="158"/>
        <v>7</v>
      </c>
      <c r="B698" s="376">
        <v>2100499</v>
      </c>
      <c r="C698" s="377" t="s">
        <v>638</v>
      </c>
      <c r="D698" s="277">
        <v>0</v>
      </c>
      <c r="E698" s="277">
        <v>0</v>
      </c>
      <c r="F698" s="277">
        <v>15</v>
      </c>
      <c r="G698" s="525" t="str">
        <f t="shared" si="159"/>
        <v/>
      </c>
      <c r="H698" s="525" t="str">
        <f t="shared" si="160"/>
        <v/>
      </c>
      <c r="I698" s="567" t="str">
        <f t="shared" si="162"/>
        <v>是</v>
      </c>
      <c r="J698" s="568" t="str">
        <f t="shared" si="163"/>
        <v>项</v>
      </c>
    </row>
    <row r="699" ht="34.9" customHeight="1" spans="1:10">
      <c r="A699" s="553">
        <f t="shared" si="158"/>
        <v>5</v>
      </c>
      <c r="B699" s="376">
        <v>21006</v>
      </c>
      <c r="C699" s="377" t="s">
        <v>639</v>
      </c>
      <c r="D699" s="277">
        <f>SUM(D700:D701)</f>
        <v>19</v>
      </c>
      <c r="E699" s="277">
        <f t="shared" ref="D699:F699" si="171">SUM(E700:E701)</f>
        <v>0</v>
      </c>
      <c r="F699" s="277">
        <f t="shared" si="171"/>
        <v>0</v>
      </c>
      <c r="G699" s="525">
        <f t="shared" si="159"/>
        <v>-1</v>
      </c>
      <c r="H699" s="525" t="str">
        <f t="shared" si="160"/>
        <v/>
      </c>
      <c r="I699" s="567" t="str">
        <f t="shared" si="162"/>
        <v>是</v>
      </c>
      <c r="J699" s="568" t="str">
        <f t="shared" si="163"/>
        <v>款</v>
      </c>
    </row>
    <row r="700" ht="34.9" customHeight="1" spans="1:10">
      <c r="A700" s="553">
        <f t="shared" si="158"/>
        <v>7</v>
      </c>
      <c r="B700" s="376">
        <v>2100601</v>
      </c>
      <c r="C700" s="377" t="s">
        <v>640</v>
      </c>
      <c r="D700" s="277">
        <v>0</v>
      </c>
      <c r="E700" s="277">
        <v>0</v>
      </c>
      <c r="F700" s="277"/>
      <c r="G700" s="525" t="str">
        <f t="shared" si="159"/>
        <v/>
      </c>
      <c r="H700" s="525" t="str">
        <f t="shared" si="160"/>
        <v/>
      </c>
      <c r="I700" s="567" t="str">
        <f t="shared" si="162"/>
        <v>否</v>
      </c>
      <c r="J700" s="568" t="str">
        <f t="shared" si="163"/>
        <v>项</v>
      </c>
    </row>
    <row r="701" ht="34.9" customHeight="1" spans="1:10">
      <c r="A701" s="553">
        <f t="shared" si="158"/>
        <v>7</v>
      </c>
      <c r="B701" s="376">
        <v>2100699</v>
      </c>
      <c r="C701" s="377" t="s">
        <v>641</v>
      </c>
      <c r="D701" s="277">
        <v>19</v>
      </c>
      <c r="E701" s="277">
        <v>0</v>
      </c>
      <c r="F701" s="277"/>
      <c r="G701" s="525">
        <f t="shared" si="159"/>
        <v>-1</v>
      </c>
      <c r="H701" s="525" t="str">
        <f t="shared" si="160"/>
        <v/>
      </c>
      <c r="I701" s="567" t="str">
        <f t="shared" si="162"/>
        <v>是</v>
      </c>
      <c r="J701" s="568" t="str">
        <f t="shared" si="163"/>
        <v>项</v>
      </c>
    </row>
    <row r="702" ht="34.9" customHeight="1" spans="1:10">
      <c r="A702" s="553">
        <f t="shared" si="158"/>
        <v>5</v>
      </c>
      <c r="B702" s="376">
        <v>21007</v>
      </c>
      <c r="C702" s="377" t="s">
        <v>642</v>
      </c>
      <c r="D702" s="277">
        <f>SUM(D703:D705)</f>
        <v>429</v>
      </c>
      <c r="E702" s="277">
        <f t="shared" ref="D702:F702" si="172">SUM(E703:E705)</f>
        <v>414</v>
      </c>
      <c r="F702" s="277">
        <f t="shared" si="172"/>
        <v>288</v>
      </c>
      <c r="G702" s="525">
        <f t="shared" si="159"/>
        <v>-0.329</v>
      </c>
      <c r="H702" s="525">
        <f t="shared" si="160"/>
        <v>0.696</v>
      </c>
      <c r="I702" s="567" t="str">
        <f t="shared" si="162"/>
        <v>是</v>
      </c>
      <c r="J702" s="568" t="str">
        <f t="shared" si="163"/>
        <v>款</v>
      </c>
    </row>
    <row r="703" ht="34.9" customHeight="1" spans="1:10">
      <c r="A703" s="553">
        <f t="shared" si="158"/>
        <v>7</v>
      </c>
      <c r="B703" s="376">
        <v>2100716</v>
      </c>
      <c r="C703" s="377" t="s">
        <v>643</v>
      </c>
      <c r="D703" s="277">
        <v>0</v>
      </c>
      <c r="E703" s="277">
        <v>0</v>
      </c>
      <c r="F703" s="277"/>
      <c r="G703" s="525" t="str">
        <f t="shared" si="159"/>
        <v/>
      </c>
      <c r="H703" s="525" t="str">
        <f t="shared" si="160"/>
        <v/>
      </c>
      <c r="I703" s="567" t="str">
        <f t="shared" si="162"/>
        <v>否</v>
      </c>
      <c r="J703" s="568" t="str">
        <f t="shared" si="163"/>
        <v>项</v>
      </c>
    </row>
    <row r="704" ht="34.9" customHeight="1" spans="1:10">
      <c r="A704" s="553">
        <f t="shared" si="158"/>
        <v>7</v>
      </c>
      <c r="B704" s="376">
        <v>2100717</v>
      </c>
      <c r="C704" s="377" t="s">
        <v>644</v>
      </c>
      <c r="D704" s="277">
        <v>71</v>
      </c>
      <c r="E704" s="277">
        <v>78</v>
      </c>
      <c r="F704" s="277">
        <v>20</v>
      </c>
      <c r="G704" s="525">
        <f t="shared" si="159"/>
        <v>-0.718</v>
      </c>
      <c r="H704" s="525">
        <f t="shared" si="160"/>
        <v>0.256</v>
      </c>
      <c r="I704" s="567" t="str">
        <f t="shared" si="162"/>
        <v>是</v>
      </c>
      <c r="J704" s="568" t="str">
        <f t="shared" si="163"/>
        <v>项</v>
      </c>
    </row>
    <row r="705" ht="34.9" customHeight="1" spans="1:10">
      <c r="A705" s="553">
        <f t="shared" si="158"/>
        <v>7</v>
      </c>
      <c r="B705" s="376">
        <v>2100799</v>
      </c>
      <c r="C705" s="377" t="s">
        <v>645</v>
      </c>
      <c r="D705" s="277">
        <v>358</v>
      </c>
      <c r="E705" s="277">
        <v>336</v>
      </c>
      <c r="F705" s="277">
        <v>268</v>
      </c>
      <c r="G705" s="525">
        <f t="shared" si="159"/>
        <v>-0.251</v>
      </c>
      <c r="H705" s="525">
        <f t="shared" si="160"/>
        <v>0.798</v>
      </c>
      <c r="I705" s="567" t="str">
        <f t="shared" si="162"/>
        <v>是</v>
      </c>
      <c r="J705" s="568" t="str">
        <f t="shared" si="163"/>
        <v>项</v>
      </c>
    </row>
    <row r="706" ht="34.9" customHeight="1" spans="1:10">
      <c r="A706" s="553">
        <f t="shared" si="158"/>
        <v>5</v>
      </c>
      <c r="B706" s="376">
        <v>21011</v>
      </c>
      <c r="C706" s="377" t="s">
        <v>646</v>
      </c>
      <c r="D706" s="277">
        <f>SUM(D707:D710)</f>
        <v>5946</v>
      </c>
      <c r="E706" s="277">
        <f t="shared" ref="D706:F706" si="173">SUM(E707:E710)</f>
        <v>6625</v>
      </c>
      <c r="F706" s="277">
        <f t="shared" si="173"/>
        <v>5982</v>
      </c>
      <c r="G706" s="525">
        <f t="shared" si="159"/>
        <v>0.006</v>
      </c>
      <c r="H706" s="525">
        <f t="shared" si="160"/>
        <v>0.903</v>
      </c>
      <c r="I706" s="567" t="str">
        <f t="shared" si="162"/>
        <v>是</v>
      </c>
      <c r="J706" s="568" t="str">
        <f t="shared" si="163"/>
        <v>款</v>
      </c>
    </row>
    <row r="707" ht="34.9" customHeight="1" spans="1:10">
      <c r="A707" s="553">
        <f t="shared" si="158"/>
        <v>7</v>
      </c>
      <c r="B707" s="376">
        <v>2101101</v>
      </c>
      <c r="C707" s="377" t="s">
        <v>647</v>
      </c>
      <c r="D707" s="277">
        <v>1233</v>
      </c>
      <c r="E707" s="277">
        <v>1266</v>
      </c>
      <c r="F707" s="277">
        <v>1070</v>
      </c>
      <c r="G707" s="525">
        <f t="shared" si="159"/>
        <v>-0.132</v>
      </c>
      <c r="H707" s="525">
        <f t="shared" si="160"/>
        <v>0.845</v>
      </c>
      <c r="I707" s="567" t="str">
        <f t="shared" si="162"/>
        <v>是</v>
      </c>
      <c r="J707" s="568" t="str">
        <f t="shared" si="163"/>
        <v>项</v>
      </c>
    </row>
    <row r="708" ht="34.9" customHeight="1" spans="1:10">
      <c r="A708" s="553">
        <f t="shared" si="158"/>
        <v>7</v>
      </c>
      <c r="B708" s="376">
        <v>2101102</v>
      </c>
      <c r="C708" s="377" t="s">
        <v>648</v>
      </c>
      <c r="D708" s="277">
        <v>2231</v>
      </c>
      <c r="E708" s="277">
        <v>2569</v>
      </c>
      <c r="F708" s="277">
        <v>2343</v>
      </c>
      <c r="G708" s="525">
        <f t="shared" si="159"/>
        <v>0.05</v>
      </c>
      <c r="H708" s="525">
        <f t="shared" si="160"/>
        <v>0.912</v>
      </c>
      <c r="I708" s="567" t="str">
        <f t="shared" si="162"/>
        <v>是</v>
      </c>
      <c r="J708" s="568" t="str">
        <f t="shared" si="163"/>
        <v>项</v>
      </c>
    </row>
    <row r="709" ht="34.9" customHeight="1" spans="1:10">
      <c r="A709" s="553">
        <f t="shared" si="158"/>
        <v>7</v>
      </c>
      <c r="B709" s="376">
        <v>2101103</v>
      </c>
      <c r="C709" s="377" t="s">
        <v>649</v>
      </c>
      <c r="D709" s="277">
        <v>2482</v>
      </c>
      <c r="E709" s="277">
        <v>2790</v>
      </c>
      <c r="F709" s="277">
        <v>2569</v>
      </c>
      <c r="G709" s="525">
        <f t="shared" si="159"/>
        <v>0.035</v>
      </c>
      <c r="H709" s="525">
        <f t="shared" si="160"/>
        <v>0.921</v>
      </c>
      <c r="I709" s="567" t="str">
        <f t="shared" si="162"/>
        <v>是</v>
      </c>
      <c r="J709" s="568" t="str">
        <f t="shared" si="163"/>
        <v>项</v>
      </c>
    </row>
    <row r="710" ht="34.9" customHeight="1" spans="1:10">
      <c r="A710" s="553">
        <f t="shared" ref="A710:A773" si="174">LEN(B710)</f>
        <v>7</v>
      </c>
      <c r="B710" s="376">
        <v>2101199</v>
      </c>
      <c r="C710" s="378" t="s">
        <v>650</v>
      </c>
      <c r="D710" s="277">
        <v>0</v>
      </c>
      <c r="E710" s="277">
        <v>0</v>
      </c>
      <c r="F710" s="277"/>
      <c r="G710" s="525" t="str">
        <f t="shared" ref="G710:G773" si="175">IF(D710&lt;&gt;0,F710/D710-1,"")</f>
        <v/>
      </c>
      <c r="H710" s="525" t="str">
        <f t="shared" ref="H710:H773" si="176">IF(E710&lt;&gt;0,F710/E710,"")</f>
        <v/>
      </c>
      <c r="I710" s="567" t="str">
        <f t="shared" si="162"/>
        <v>否</v>
      </c>
      <c r="J710" s="568" t="str">
        <f t="shared" si="163"/>
        <v>项</v>
      </c>
    </row>
    <row r="711" ht="34.9" customHeight="1" spans="1:10">
      <c r="A711" s="553">
        <f t="shared" si="174"/>
        <v>5</v>
      </c>
      <c r="B711" s="376">
        <v>21012</v>
      </c>
      <c r="C711" s="377" t="s">
        <v>651</v>
      </c>
      <c r="D711" s="277">
        <f>SUM(D712:D714)</f>
        <v>1892</v>
      </c>
      <c r="E711" s="277">
        <f t="shared" ref="D711:F711" si="177">SUM(E712:E714)</f>
        <v>1375</v>
      </c>
      <c r="F711" s="277">
        <f t="shared" si="177"/>
        <v>390</v>
      </c>
      <c r="G711" s="525">
        <f t="shared" si="175"/>
        <v>-0.794</v>
      </c>
      <c r="H711" s="525">
        <f t="shared" si="176"/>
        <v>0.284</v>
      </c>
      <c r="I711" s="567" t="str">
        <f t="shared" si="162"/>
        <v>是</v>
      </c>
      <c r="J711" s="568" t="str">
        <f t="shared" si="163"/>
        <v>款</v>
      </c>
    </row>
    <row r="712" ht="34.9" customHeight="1" spans="1:10">
      <c r="A712" s="553">
        <f t="shared" si="174"/>
        <v>7</v>
      </c>
      <c r="B712" s="376">
        <v>2101201</v>
      </c>
      <c r="C712" s="377" t="s">
        <v>652</v>
      </c>
      <c r="D712" s="277">
        <v>0</v>
      </c>
      <c r="E712" s="277">
        <v>0</v>
      </c>
      <c r="F712" s="277">
        <v>44</v>
      </c>
      <c r="G712" s="525" t="str">
        <f t="shared" si="175"/>
        <v/>
      </c>
      <c r="H712" s="525" t="str">
        <f t="shared" si="176"/>
        <v/>
      </c>
      <c r="I712" s="567" t="str">
        <f t="shared" si="162"/>
        <v>是</v>
      </c>
      <c r="J712" s="568" t="str">
        <f t="shared" si="163"/>
        <v>项</v>
      </c>
    </row>
    <row r="713" ht="34.9" customHeight="1" spans="1:10">
      <c r="A713" s="553">
        <f t="shared" si="174"/>
        <v>7</v>
      </c>
      <c r="B713" s="376">
        <v>2101202</v>
      </c>
      <c r="C713" s="377" t="s">
        <v>653</v>
      </c>
      <c r="D713" s="277">
        <v>1892</v>
      </c>
      <c r="E713" s="277">
        <v>1375</v>
      </c>
      <c r="F713" s="277">
        <v>346</v>
      </c>
      <c r="G713" s="525">
        <f t="shared" si="175"/>
        <v>-0.817</v>
      </c>
      <c r="H713" s="525">
        <f t="shared" si="176"/>
        <v>0.252</v>
      </c>
      <c r="I713" s="567" t="str">
        <f t="shared" si="162"/>
        <v>是</v>
      </c>
      <c r="J713" s="568" t="str">
        <f t="shared" si="163"/>
        <v>项</v>
      </c>
    </row>
    <row r="714" ht="34.9" customHeight="1" spans="1:10">
      <c r="A714" s="553">
        <f t="shared" si="174"/>
        <v>7</v>
      </c>
      <c r="B714" s="376">
        <v>2101299</v>
      </c>
      <c r="C714" s="377" t="s">
        <v>654</v>
      </c>
      <c r="D714" s="277">
        <v>0</v>
      </c>
      <c r="E714" s="277">
        <v>0</v>
      </c>
      <c r="F714" s="277"/>
      <c r="G714" s="525" t="str">
        <f t="shared" si="175"/>
        <v/>
      </c>
      <c r="H714" s="525" t="str">
        <f t="shared" si="176"/>
        <v/>
      </c>
      <c r="I714" s="567" t="str">
        <f t="shared" ref="I714:I777" si="178">IF(LEN(B714)=3,"是",IF(C714&lt;&gt;"",IF(SUM(D714:F714)&lt;&gt;0,"是","否"),"是"))</f>
        <v>否</v>
      </c>
      <c r="J714" s="568" t="str">
        <f t="shared" ref="J714:J777" si="179">IF(LEN(B714)=3,"类",IF(LEN(B714)=5,"款","项"))</f>
        <v>项</v>
      </c>
    </row>
    <row r="715" ht="34.9" customHeight="1" spans="1:10">
      <c r="A715" s="553">
        <f t="shared" si="174"/>
        <v>5</v>
      </c>
      <c r="B715" s="376">
        <v>21013</v>
      </c>
      <c r="C715" s="377" t="s">
        <v>655</v>
      </c>
      <c r="D715" s="277">
        <f>SUM(D716:D718)</f>
        <v>825</v>
      </c>
      <c r="E715" s="277">
        <f t="shared" ref="D715:F715" si="180">SUM(E716:E718)</f>
        <v>1182</v>
      </c>
      <c r="F715" s="277">
        <f t="shared" si="180"/>
        <v>1067</v>
      </c>
      <c r="G715" s="525">
        <f t="shared" si="175"/>
        <v>0.293</v>
      </c>
      <c r="H715" s="525">
        <f t="shared" si="176"/>
        <v>0.903</v>
      </c>
      <c r="I715" s="567" t="str">
        <f t="shared" si="178"/>
        <v>是</v>
      </c>
      <c r="J715" s="568" t="str">
        <f t="shared" si="179"/>
        <v>款</v>
      </c>
    </row>
    <row r="716" ht="34.9" customHeight="1" spans="1:10">
      <c r="A716" s="553">
        <f t="shared" si="174"/>
        <v>7</v>
      </c>
      <c r="B716" s="376">
        <v>2101301</v>
      </c>
      <c r="C716" s="377" t="s">
        <v>656</v>
      </c>
      <c r="D716" s="277">
        <v>820</v>
      </c>
      <c r="E716" s="277">
        <v>1127</v>
      </c>
      <c r="F716" s="277">
        <v>1014</v>
      </c>
      <c r="G716" s="525">
        <f t="shared" si="175"/>
        <v>0.237</v>
      </c>
      <c r="H716" s="525">
        <f t="shared" si="176"/>
        <v>0.9</v>
      </c>
      <c r="I716" s="567" t="str">
        <f t="shared" si="178"/>
        <v>是</v>
      </c>
      <c r="J716" s="568" t="str">
        <f t="shared" si="179"/>
        <v>项</v>
      </c>
    </row>
    <row r="717" ht="34.9" customHeight="1" spans="1:10">
      <c r="A717" s="553">
        <f t="shared" si="174"/>
        <v>7</v>
      </c>
      <c r="B717" s="376">
        <v>2101302</v>
      </c>
      <c r="C717" s="377" t="s">
        <v>657</v>
      </c>
      <c r="D717" s="277">
        <v>0</v>
      </c>
      <c r="E717" s="277">
        <v>0</v>
      </c>
      <c r="F717" s="277"/>
      <c r="G717" s="525" t="str">
        <f t="shared" si="175"/>
        <v/>
      </c>
      <c r="H717" s="525" t="str">
        <f t="shared" si="176"/>
        <v/>
      </c>
      <c r="I717" s="567" t="str">
        <f t="shared" si="178"/>
        <v>否</v>
      </c>
      <c r="J717" s="568" t="str">
        <f t="shared" si="179"/>
        <v>项</v>
      </c>
    </row>
    <row r="718" ht="34.9" customHeight="1" spans="1:10">
      <c r="A718" s="553">
        <f t="shared" si="174"/>
        <v>7</v>
      </c>
      <c r="B718" s="376">
        <v>2101399</v>
      </c>
      <c r="C718" s="377" t="s">
        <v>658</v>
      </c>
      <c r="D718" s="277">
        <v>5</v>
      </c>
      <c r="E718" s="277">
        <v>55</v>
      </c>
      <c r="F718" s="277">
        <v>53</v>
      </c>
      <c r="G718" s="525">
        <f t="shared" si="175"/>
        <v>9.6</v>
      </c>
      <c r="H718" s="525">
        <f t="shared" si="176"/>
        <v>0.964</v>
      </c>
      <c r="I718" s="567" t="str">
        <f t="shared" si="178"/>
        <v>是</v>
      </c>
      <c r="J718" s="568" t="str">
        <f t="shared" si="179"/>
        <v>项</v>
      </c>
    </row>
    <row r="719" ht="34.9" customHeight="1" spans="1:10">
      <c r="A719" s="553">
        <f t="shared" si="174"/>
        <v>5</v>
      </c>
      <c r="B719" s="376">
        <v>21014</v>
      </c>
      <c r="C719" s="377" t="s">
        <v>659</v>
      </c>
      <c r="D719" s="277">
        <f>SUM(D720:D721)</f>
        <v>76</v>
      </c>
      <c r="E719" s="277">
        <f t="shared" ref="D719:F719" si="181">SUM(E720:E721)</f>
        <v>73</v>
      </c>
      <c r="F719" s="277">
        <f t="shared" si="181"/>
        <v>93</v>
      </c>
      <c r="G719" s="525">
        <f t="shared" si="175"/>
        <v>0.224</v>
      </c>
      <c r="H719" s="525">
        <f t="shared" si="176"/>
        <v>1.274</v>
      </c>
      <c r="I719" s="567" t="str">
        <f t="shared" si="178"/>
        <v>是</v>
      </c>
      <c r="J719" s="568" t="str">
        <f t="shared" si="179"/>
        <v>款</v>
      </c>
    </row>
    <row r="720" ht="34.9" customHeight="1" spans="1:10">
      <c r="A720" s="553">
        <f t="shared" si="174"/>
        <v>7</v>
      </c>
      <c r="B720" s="376">
        <v>2101401</v>
      </c>
      <c r="C720" s="377" t="s">
        <v>660</v>
      </c>
      <c r="D720" s="277">
        <v>28</v>
      </c>
      <c r="E720" s="277">
        <v>26</v>
      </c>
      <c r="F720" s="277">
        <v>93</v>
      </c>
      <c r="G720" s="525">
        <f t="shared" si="175"/>
        <v>2.321</v>
      </c>
      <c r="H720" s="525">
        <f t="shared" si="176"/>
        <v>3.577</v>
      </c>
      <c r="I720" s="567" t="str">
        <f t="shared" si="178"/>
        <v>是</v>
      </c>
      <c r="J720" s="568" t="str">
        <f t="shared" si="179"/>
        <v>项</v>
      </c>
    </row>
    <row r="721" ht="34.9" customHeight="1" spans="1:10">
      <c r="A721" s="553">
        <f t="shared" si="174"/>
        <v>7</v>
      </c>
      <c r="B721" s="376">
        <v>2101499</v>
      </c>
      <c r="C721" s="377" t="s">
        <v>661</v>
      </c>
      <c r="D721" s="277">
        <v>48</v>
      </c>
      <c r="E721" s="277">
        <v>47</v>
      </c>
      <c r="F721" s="277"/>
      <c r="G721" s="525">
        <f t="shared" si="175"/>
        <v>-1</v>
      </c>
      <c r="H721" s="525">
        <f t="shared" si="176"/>
        <v>0</v>
      </c>
      <c r="I721" s="567" t="str">
        <f t="shared" si="178"/>
        <v>是</v>
      </c>
      <c r="J721" s="568" t="str">
        <f t="shared" si="179"/>
        <v>项</v>
      </c>
    </row>
    <row r="722" ht="34.9" customHeight="1" spans="1:10">
      <c r="A722" s="553">
        <f t="shared" si="174"/>
        <v>5</v>
      </c>
      <c r="B722" s="376">
        <v>21015</v>
      </c>
      <c r="C722" s="377" t="s">
        <v>662</v>
      </c>
      <c r="D722" s="277">
        <f>SUM(D723:D730)</f>
        <v>342</v>
      </c>
      <c r="E722" s="277">
        <f t="shared" ref="D722:F722" si="182">SUM(E723:E730)</f>
        <v>324</v>
      </c>
      <c r="F722" s="277">
        <f t="shared" si="182"/>
        <v>331</v>
      </c>
      <c r="G722" s="525">
        <f t="shared" si="175"/>
        <v>-0.032</v>
      </c>
      <c r="H722" s="525">
        <f t="shared" si="176"/>
        <v>1.022</v>
      </c>
      <c r="I722" s="567" t="str">
        <f t="shared" si="178"/>
        <v>是</v>
      </c>
      <c r="J722" s="568" t="str">
        <f t="shared" si="179"/>
        <v>款</v>
      </c>
    </row>
    <row r="723" ht="34.9" customHeight="1" spans="1:10">
      <c r="A723" s="553">
        <f t="shared" si="174"/>
        <v>7</v>
      </c>
      <c r="B723" s="376">
        <v>2101501</v>
      </c>
      <c r="C723" s="377" t="s">
        <v>139</v>
      </c>
      <c r="D723" s="277">
        <v>324</v>
      </c>
      <c r="E723" s="277">
        <v>299</v>
      </c>
      <c r="F723" s="277">
        <v>310</v>
      </c>
      <c r="G723" s="525">
        <f t="shared" si="175"/>
        <v>-0.043</v>
      </c>
      <c r="H723" s="525">
        <f t="shared" si="176"/>
        <v>1.037</v>
      </c>
      <c r="I723" s="567" t="str">
        <f t="shared" si="178"/>
        <v>是</v>
      </c>
      <c r="J723" s="568" t="str">
        <f t="shared" si="179"/>
        <v>项</v>
      </c>
    </row>
    <row r="724" ht="34.9" customHeight="1" spans="1:10">
      <c r="A724" s="553">
        <f t="shared" si="174"/>
        <v>7</v>
      </c>
      <c r="B724" s="376">
        <v>2101502</v>
      </c>
      <c r="C724" s="377" t="s">
        <v>140</v>
      </c>
      <c r="D724" s="277">
        <v>0</v>
      </c>
      <c r="E724" s="277">
        <v>0</v>
      </c>
      <c r="F724" s="277"/>
      <c r="G724" s="525" t="str">
        <f t="shared" si="175"/>
        <v/>
      </c>
      <c r="H724" s="525" t="str">
        <f t="shared" si="176"/>
        <v/>
      </c>
      <c r="I724" s="567" t="str">
        <f t="shared" si="178"/>
        <v>否</v>
      </c>
      <c r="J724" s="568" t="str">
        <f t="shared" si="179"/>
        <v>项</v>
      </c>
    </row>
    <row r="725" ht="34.9" customHeight="1" spans="1:10">
      <c r="A725" s="553">
        <f t="shared" si="174"/>
        <v>7</v>
      </c>
      <c r="B725" s="376">
        <v>2101503</v>
      </c>
      <c r="C725" s="377" t="s">
        <v>141</v>
      </c>
      <c r="D725" s="277">
        <v>0</v>
      </c>
      <c r="E725" s="277">
        <v>0</v>
      </c>
      <c r="F725" s="277"/>
      <c r="G725" s="525" t="str">
        <f t="shared" si="175"/>
        <v/>
      </c>
      <c r="H725" s="525" t="str">
        <f t="shared" si="176"/>
        <v/>
      </c>
      <c r="I725" s="567" t="str">
        <f t="shared" si="178"/>
        <v>否</v>
      </c>
      <c r="J725" s="568" t="str">
        <f t="shared" si="179"/>
        <v>项</v>
      </c>
    </row>
    <row r="726" ht="34.9" customHeight="1" spans="1:10">
      <c r="A726" s="553">
        <f t="shared" si="174"/>
        <v>7</v>
      </c>
      <c r="B726" s="376">
        <v>2101504</v>
      </c>
      <c r="C726" s="377" t="s">
        <v>180</v>
      </c>
      <c r="D726" s="277">
        <v>0</v>
      </c>
      <c r="E726" s="277">
        <v>0</v>
      </c>
      <c r="F726" s="277"/>
      <c r="G726" s="525" t="str">
        <f t="shared" si="175"/>
        <v/>
      </c>
      <c r="H726" s="525" t="str">
        <f t="shared" si="176"/>
        <v/>
      </c>
      <c r="I726" s="567" t="str">
        <f t="shared" si="178"/>
        <v>否</v>
      </c>
      <c r="J726" s="568" t="str">
        <f t="shared" si="179"/>
        <v>项</v>
      </c>
    </row>
    <row r="727" ht="34.9" customHeight="1" spans="1:10">
      <c r="A727" s="553">
        <f t="shared" si="174"/>
        <v>7</v>
      </c>
      <c r="B727" s="376">
        <v>2101505</v>
      </c>
      <c r="C727" s="377" t="s">
        <v>663</v>
      </c>
      <c r="D727" s="277">
        <v>0</v>
      </c>
      <c r="E727" s="277">
        <v>15</v>
      </c>
      <c r="F727" s="277">
        <v>15</v>
      </c>
      <c r="G727" s="525" t="str">
        <f t="shared" si="175"/>
        <v/>
      </c>
      <c r="H727" s="525">
        <f t="shared" si="176"/>
        <v>1</v>
      </c>
      <c r="I727" s="567" t="str">
        <f t="shared" si="178"/>
        <v>是</v>
      </c>
      <c r="J727" s="568" t="str">
        <f t="shared" si="179"/>
        <v>项</v>
      </c>
    </row>
    <row r="728" ht="34.9" customHeight="1" spans="1:10">
      <c r="A728" s="553">
        <f t="shared" si="174"/>
        <v>7</v>
      </c>
      <c r="B728" s="376">
        <v>2101506</v>
      </c>
      <c r="C728" s="377" t="s">
        <v>664</v>
      </c>
      <c r="D728" s="277">
        <v>18</v>
      </c>
      <c r="E728" s="277">
        <v>10</v>
      </c>
      <c r="F728" s="277">
        <v>6</v>
      </c>
      <c r="G728" s="525">
        <f t="shared" si="175"/>
        <v>-0.667</v>
      </c>
      <c r="H728" s="525">
        <f t="shared" si="176"/>
        <v>0.6</v>
      </c>
      <c r="I728" s="567" t="str">
        <f t="shared" si="178"/>
        <v>是</v>
      </c>
      <c r="J728" s="568" t="str">
        <f t="shared" si="179"/>
        <v>项</v>
      </c>
    </row>
    <row r="729" ht="34.9" customHeight="1" spans="1:10">
      <c r="A729" s="553">
        <f t="shared" si="174"/>
        <v>7</v>
      </c>
      <c r="B729" s="376">
        <v>2101550</v>
      </c>
      <c r="C729" s="377" t="s">
        <v>148</v>
      </c>
      <c r="D729" s="277">
        <v>0</v>
      </c>
      <c r="E729" s="277">
        <v>0</v>
      </c>
      <c r="F729" s="277"/>
      <c r="G729" s="525" t="str">
        <f t="shared" si="175"/>
        <v/>
      </c>
      <c r="H729" s="525" t="str">
        <f t="shared" si="176"/>
        <v/>
      </c>
      <c r="I729" s="567" t="str">
        <f t="shared" si="178"/>
        <v>否</v>
      </c>
      <c r="J729" s="568" t="str">
        <f t="shared" si="179"/>
        <v>项</v>
      </c>
    </row>
    <row r="730" ht="34.9" customHeight="1" spans="1:10">
      <c r="A730" s="553">
        <f t="shared" si="174"/>
        <v>7</v>
      </c>
      <c r="B730" s="376">
        <v>2101599</v>
      </c>
      <c r="C730" s="377" t="s">
        <v>665</v>
      </c>
      <c r="D730" s="277">
        <v>0</v>
      </c>
      <c r="E730" s="277">
        <v>0</v>
      </c>
      <c r="F730" s="277"/>
      <c r="G730" s="525" t="str">
        <f t="shared" si="175"/>
        <v/>
      </c>
      <c r="H730" s="525" t="str">
        <f t="shared" si="176"/>
        <v/>
      </c>
      <c r="I730" s="567" t="str">
        <f t="shared" si="178"/>
        <v>否</v>
      </c>
      <c r="J730" s="568" t="str">
        <f t="shared" si="179"/>
        <v>项</v>
      </c>
    </row>
    <row r="731" ht="34.9" customHeight="1" spans="1:10">
      <c r="A731" s="553">
        <f t="shared" si="174"/>
        <v>5</v>
      </c>
      <c r="B731" s="376">
        <v>21016</v>
      </c>
      <c r="C731" s="377" t="s">
        <v>666</v>
      </c>
      <c r="D731" s="277">
        <f>SUM(D732)</f>
        <v>98</v>
      </c>
      <c r="E731" s="277">
        <f t="shared" ref="D731:F731" si="183">SUM(E732)</f>
        <v>87</v>
      </c>
      <c r="F731" s="277">
        <f t="shared" si="183"/>
        <v>57</v>
      </c>
      <c r="G731" s="525">
        <f t="shared" si="175"/>
        <v>-0.418</v>
      </c>
      <c r="H731" s="525">
        <f t="shared" si="176"/>
        <v>0.655</v>
      </c>
      <c r="I731" s="567" t="str">
        <f t="shared" si="178"/>
        <v>是</v>
      </c>
      <c r="J731" s="568" t="str">
        <f t="shared" si="179"/>
        <v>款</v>
      </c>
    </row>
    <row r="732" ht="34.9" customHeight="1" spans="1:10">
      <c r="A732" s="553">
        <f t="shared" si="174"/>
        <v>7</v>
      </c>
      <c r="B732" s="376">
        <v>2101601</v>
      </c>
      <c r="C732" s="377" t="s">
        <v>667</v>
      </c>
      <c r="D732" s="277">
        <v>98</v>
      </c>
      <c r="E732" s="277">
        <v>87</v>
      </c>
      <c r="F732" s="277">
        <v>57</v>
      </c>
      <c r="G732" s="525">
        <f t="shared" si="175"/>
        <v>-0.418</v>
      </c>
      <c r="H732" s="525">
        <f t="shared" si="176"/>
        <v>0.655</v>
      </c>
      <c r="I732" s="567" t="str">
        <f t="shared" si="178"/>
        <v>是</v>
      </c>
      <c r="J732" s="568" t="str">
        <f t="shared" si="179"/>
        <v>项</v>
      </c>
    </row>
    <row r="733" ht="34.9" customHeight="1" spans="1:10">
      <c r="A733" s="553">
        <f t="shared" si="174"/>
        <v>5</v>
      </c>
      <c r="B733" s="376">
        <v>21099</v>
      </c>
      <c r="C733" s="377" t="s">
        <v>668</v>
      </c>
      <c r="D733" s="277">
        <f>SUM(D734)</f>
        <v>15851</v>
      </c>
      <c r="E733" s="277">
        <f t="shared" ref="D733:F733" si="184">SUM(E734)</f>
        <v>270</v>
      </c>
      <c r="F733" s="277">
        <f t="shared" si="184"/>
        <v>38</v>
      </c>
      <c r="G733" s="525">
        <f t="shared" si="175"/>
        <v>-0.998</v>
      </c>
      <c r="H733" s="525">
        <f t="shared" si="176"/>
        <v>0.141</v>
      </c>
      <c r="I733" s="567" t="str">
        <f t="shared" si="178"/>
        <v>是</v>
      </c>
      <c r="J733" s="568" t="str">
        <f t="shared" si="179"/>
        <v>款</v>
      </c>
    </row>
    <row r="734" ht="34.9" customHeight="1" spans="1:10">
      <c r="A734" s="553">
        <f t="shared" si="174"/>
        <v>7</v>
      </c>
      <c r="B734" s="570">
        <v>2109999</v>
      </c>
      <c r="C734" s="377" t="s">
        <v>669</v>
      </c>
      <c r="D734" s="277">
        <v>15851</v>
      </c>
      <c r="E734" s="277">
        <v>270</v>
      </c>
      <c r="F734" s="277">
        <v>38</v>
      </c>
      <c r="G734" s="525">
        <f t="shared" si="175"/>
        <v>-0.998</v>
      </c>
      <c r="H734" s="525">
        <f t="shared" si="176"/>
        <v>0.141</v>
      </c>
      <c r="I734" s="567" t="str">
        <f t="shared" si="178"/>
        <v>是</v>
      </c>
      <c r="J734" s="568" t="str">
        <f t="shared" si="179"/>
        <v>项</v>
      </c>
    </row>
    <row r="735" ht="34.9" customHeight="1" spans="1:10">
      <c r="A735" s="553">
        <f t="shared" si="174"/>
        <v>3</v>
      </c>
      <c r="B735" s="561">
        <v>211</v>
      </c>
      <c r="C735" s="562" t="s">
        <v>96</v>
      </c>
      <c r="D735" s="282">
        <f>+D736+D746+D750+D759++D764+D771+D777+D780+D783+D785+D787+D793+D795+D797+D812</f>
        <v>87110</v>
      </c>
      <c r="E735" s="282">
        <f t="shared" ref="D735:F735" si="185">+E736+E746+E750+E759++E764+E771+E777+E780+E783+E785+E787+E793+E795+E797+E812</f>
        <v>73959</v>
      </c>
      <c r="F735" s="282">
        <f t="shared" si="185"/>
        <v>33229</v>
      </c>
      <c r="G735" s="521">
        <f t="shared" si="175"/>
        <v>-0.619</v>
      </c>
      <c r="H735" s="521">
        <f t="shared" si="176"/>
        <v>0.449</v>
      </c>
      <c r="I735" s="567" t="str">
        <f t="shared" si="178"/>
        <v>是</v>
      </c>
      <c r="J735" s="568" t="str">
        <f t="shared" si="179"/>
        <v>类</v>
      </c>
    </row>
    <row r="736" ht="34.9" customHeight="1" spans="1:10">
      <c r="A736" s="553">
        <f t="shared" si="174"/>
        <v>5</v>
      </c>
      <c r="B736" s="376">
        <v>21101</v>
      </c>
      <c r="C736" s="377" t="s">
        <v>670</v>
      </c>
      <c r="D736" s="277">
        <f>SUM(D737:D745)</f>
        <v>2106</v>
      </c>
      <c r="E736" s="277">
        <f t="shared" ref="D736:F736" si="186">SUM(E737:E745)</f>
        <v>5168</v>
      </c>
      <c r="F736" s="277">
        <f t="shared" si="186"/>
        <v>1351</v>
      </c>
      <c r="G736" s="525">
        <f t="shared" si="175"/>
        <v>-0.358</v>
      </c>
      <c r="H736" s="525">
        <f t="shared" si="176"/>
        <v>0.261</v>
      </c>
      <c r="I736" s="567" t="str">
        <f t="shared" si="178"/>
        <v>是</v>
      </c>
      <c r="J736" s="568" t="str">
        <f t="shared" si="179"/>
        <v>款</v>
      </c>
    </row>
    <row r="737" ht="34.9" customHeight="1" spans="1:10">
      <c r="A737" s="553">
        <f t="shared" si="174"/>
        <v>7</v>
      </c>
      <c r="B737" s="376">
        <v>2110101</v>
      </c>
      <c r="C737" s="377" t="s">
        <v>139</v>
      </c>
      <c r="D737" s="277">
        <v>368</v>
      </c>
      <c r="E737" s="277">
        <v>60</v>
      </c>
      <c r="F737" s="277">
        <v>61</v>
      </c>
      <c r="G737" s="525">
        <f t="shared" si="175"/>
        <v>-0.834</v>
      </c>
      <c r="H737" s="525">
        <f t="shared" si="176"/>
        <v>1.017</v>
      </c>
      <c r="I737" s="567" t="str">
        <f t="shared" si="178"/>
        <v>是</v>
      </c>
      <c r="J737" s="568" t="str">
        <f t="shared" si="179"/>
        <v>项</v>
      </c>
    </row>
    <row r="738" ht="34.9" customHeight="1" spans="1:10">
      <c r="A738" s="553">
        <f t="shared" si="174"/>
        <v>7</v>
      </c>
      <c r="B738" s="376">
        <v>2110102</v>
      </c>
      <c r="C738" s="377" t="s">
        <v>140</v>
      </c>
      <c r="D738" s="277">
        <v>306</v>
      </c>
      <c r="E738" s="277">
        <v>86</v>
      </c>
      <c r="F738" s="277">
        <v>64</v>
      </c>
      <c r="G738" s="525">
        <f t="shared" si="175"/>
        <v>-0.791</v>
      </c>
      <c r="H738" s="525">
        <f t="shared" si="176"/>
        <v>0.744</v>
      </c>
      <c r="I738" s="567" t="str">
        <f t="shared" si="178"/>
        <v>是</v>
      </c>
      <c r="J738" s="568" t="str">
        <f t="shared" si="179"/>
        <v>项</v>
      </c>
    </row>
    <row r="739" ht="34.9" customHeight="1" spans="1:10">
      <c r="A739" s="553">
        <f t="shared" si="174"/>
        <v>7</v>
      </c>
      <c r="B739" s="376">
        <v>2110103</v>
      </c>
      <c r="C739" s="377" t="s">
        <v>141</v>
      </c>
      <c r="D739" s="277">
        <v>0</v>
      </c>
      <c r="E739" s="277">
        <v>0</v>
      </c>
      <c r="F739" s="277"/>
      <c r="G739" s="525" t="str">
        <f t="shared" si="175"/>
        <v/>
      </c>
      <c r="H739" s="525" t="str">
        <f t="shared" si="176"/>
        <v/>
      </c>
      <c r="I739" s="567" t="str">
        <f t="shared" si="178"/>
        <v>否</v>
      </c>
      <c r="J739" s="568" t="str">
        <f t="shared" si="179"/>
        <v>项</v>
      </c>
    </row>
    <row r="740" ht="34.9" customHeight="1" spans="1:10">
      <c r="A740" s="553">
        <f t="shared" si="174"/>
        <v>7</v>
      </c>
      <c r="B740" s="376">
        <v>2110104</v>
      </c>
      <c r="C740" s="377" t="s">
        <v>671</v>
      </c>
      <c r="D740" s="277">
        <v>0</v>
      </c>
      <c r="E740" s="277">
        <v>0</v>
      </c>
      <c r="F740" s="277"/>
      <c r="G740" s="525" t="str">
        <f t="shared" si="175"/>
        <v/>
      </c>
      <c r="H740" s="525" t="str">
        <f t="shared" si="176"/>
        <v/>
      </c>
      <c r="I740" s="567" t="str">
        <f t="shared" si="178"/>
        <v>否</v>
      </c>
      <c r="J740" s="568" t="str">
        <f t="shared" si="179"/>
        <v>项</v>
      </c>
    </row>
    <row r="741" ht="34.9" customHeight="1" spans="1:10">
      <c r="A741" s="553">
        <f t="shared" si="174"/>
        <v>7</v>
      </c>
      <c r="B741" s="376">
        <v>2110105</v>
      </c>
      <c r="C741" s="377" t="s">
        <v>672</v>
      </c>
      <c r="D741" s="277">
        <v>0</v>
      </c>
      <c r="E741" s="277">
        <v>0</v>
      </c>
      <c r="F741" s="277"/>
      <c r="G741" s="525" t="str">
        <f t="shared" si="175"/>
        <v/>
      </c>
      <c r="H741" s="525" t="str">
        <f t="shared" si="176"/>
        <v/>
      </c>
      <c r="I741" s="567" t="str">
        <f t="shared" si="178"/>
        <v>否</v>
      </c>
      <c r="J741" s="568" t="str">
        <f t="shared" si="179"/>
        <v>项</v>
      </c>
    </row>
    <row r="742" ht="34.9" customHeight="1" spans="1:10">
      <c r="A742" s="553">
        <f t="shared" si="174"/>
        <v>7</v>
      </c>
      <c r="B742" s="376">
        <v>2110106</v>
      </c>
      <c r="C742" s="377" t="s">
        <v>673</v>
      </c>
      <c r="D742" s="277">
        <v>0</v>
      </c>
      <c r="E742" s="277">
        <v>0</v>
      </c>
      <c r="F742" s="277"/>
      <c r="G742" s="525" t="str">
        <f t="shared" si="175"/>
        <v/>
      </c>
      <c r="H742" s="525" t="str">
        <f t="shared" si="176"/>
        <v/>
      </c>
      <c r="I742" s="567" t="str">
        <f t="shared" si="178"/>
        <v>否</v>
      </c>
      <c r="J742" s="568" t="str">
        <f t="shared" si="179"/>
        <v>项</v>
      </c>
    </row>
    <row r="743" ht="34.9" customHeight="1" spans="1:10">
      <c r="A743" s="553">
        <f t="shared" si="174"/>
        <v>7</v>
      </c>
      <c r="B743" s="376">
        <v>2110107</v>
      </c>
      <c r="C743" s="377" t="s">
        <v>674</v>
      </c>
      <c r="D743" s="277">
        <v>0</v>
      </c>
      <c r="E743" s="277">
        <v>0</v>
      </c>
      <c r="F743" s="277"/>
      <c r="G743" s="525" t="str">
        <f t="shared" si="175"/>
        <v/>
      </c>
      <c r="H743" s="525" t="str">
        <f t="shared" si="176"/>
        <v/>
      </c>
      <c r="I743" s="567" t="str">
        <f t="shared" si="178"/>
        <v>否</v>
      </c>
      <c r="J743" s="568" t="str">
        <f t="shared" si="179"/>
        <v>项</v>
      </c>
    </row>
    <row r="744" ht="34.9" customHeight="1" spans="1:10">
      <c r="A744" s="553">
        <f t="shared" si="174"/>
        <v>7</v>
      </c>
      <c r="B744" s="376">
        <v>2110108</v>
      </c>
      <c r="C744" s="377" t="s">
        <v>675</v>
      </c>
      <c r="D744" s="277">
        <v>0</v>
      </c>
      <c r="E744" s="277">
        <v>0</v>
      </c>
      <c r="F744" s="277"/>
      <c r="G744" s="525" t="str">
        <f t="shared" si="175"/>
        <v/>
      </c>
      <c r="H744" s="525" t="str">
        <f t="shared" si="176"/>
        <v/>
      </c>
      <c r="I744" s="567" t="str">
        <f t="shared" si="178"/>
        <v>否</v>
      </c>
      <c r="J744" s="568" t="str">
        <f t="shared" si="179"/>
        <v>项</v>
      </c>
    </row>
    <row r="745" ht="34.9" customHeight="1" spans="1:10">
      <c r="A745" s="553">
        <f t="shared" si="174"/>
        <v>7</v>
      </c>
      <c r="B745" s="376">
        <v>2110199</v>
      </c>
      <c r="C745" s="377" t="s">
        <v>676</v>
      </c>
      <c r="D745" s="277">
        <v>1432</v>
      </c>
      <c r="E745" s="277">
        <v>5022</v>
      </c>
      <c r="F745" s="277">
        <v>1226</v>
      </c>
      <c r="G745" s="525">
        <f t="shared" si="175"/>
        <v>-0.144</v>
      </c>
      <c r="H745" s="525">
        <f t="shared" si="176"/>
        <v>0.244</v>
      </c>
      <c r="I745" s="567" t="str">
        <f t="shared" si="178"/>
        <v>是</v>
      </c>
      <c r="J745" s="568" t="str">
        <f t="shared" si="179"/>
        <v>项</v>
      </c>
    </row>
    <row r="746" ht="34.9" customHeight="1" spans="1:10">
      <c r="A746" s="553">
        <f t="shared" si="174"/>
        <v>5</v>
      </c>
      <c r="B746" s="376">
        <v>21102</v>
      </c>
      <c r="C746" s="377" t="s">
        <v>677</v>
      </c>
      <c r="D746" s="277">
        <f>SUM(D747:D749)</f>
        <v>240</v>
      </c>
      <c r="E746" s="277">
        <f t="shared" ref="D746:F746" si="187">SUM(E747:E749)</f>
        <v>60</v>
      </c>
      <c r="F746" s="277">
        <f t="shared" si="187"/>
        <v>17</v>
      </c>
      <c r="G746" s="525">
        <f t="shared" si="175"/>
        <v>-0.929</v>
      </c>
      <c r="H746" s="525">
        <f t="shared" si="176"/>
        <v>0.283</v>
      </c>
      <c r="I746" s="567" t="str">
        <f t="shared" si="178"/>
        <v>是</v>
      </c>
      <c r="J746" s="568" t="str">
        <f t="shared" si="179"/>
        <v>款</v>
      </c>
    </row>
    <row r="747" ht="34.9" customHeight="1" spans="1:10">
      <c r="A747" s="553">
        <f t="shared" si="174"/>
        <v>7</v>
      </c>
      <c r="B747" s="376">
        <v>2110203</v>
      </c>
      <c r="C747" s="377" t="s">
        <v>678</v>
      </c>
      <c r="D747" s="277">
        <v>0</v>
      </c>
      <c r="E747" s="277">
        <v>0</v>
      </c>
      <c r="F747" s="277"/>
      <c r="G747" s="525" t="str">
        <f t="shared" si="175"/>
        <v/>
      </c>
      <c r="H747" s="525" t="str">
        <f t="shared" si="176"/>
        <v/>
      </c>
      <c r="I747" s="567" t="str">
        <f t="shared" si="178"/>
        <v>否</v>
      </c>
      <c r="J747" s="568" t="str">
        <f t="shared" si="179"/>
        <v>项</v>
      </c>
    </row>
    <row r="748" ht="34.9" customHeight="1" spans="1:10">
      <c r="A748" s="553">
        <f t="shared" si="174"/>
        <v>7</v>
      </c>
      <c r="B748" s="376">
        <v>2110204</v>
      </c>
      <c r="C748" s="377" t="s">
        <v>679</v>
      </c>
      <c r="D748" s="277">
        <v>0</v>
      </c>
      <c r="E748" s="277">
        <v>0</v>
      </c>
      <c r="F748" s="277"/>
      <c r="G748" s="525" t="str">
        <f t="shared" si="175"/>
        <v/>
      </c>
      <c r="H748" s="525" t="str">
        <f t="shared" si="176"/>
        <v/>
      </c>
      <c r="I748" s="567" t="str">
        <f t="shared" si="178"/>
        <v>否</v>
      </c>
      <c r="J748" s="568" t="str">
        <f t="shared" si="179"/>
        <v>项</v>
      </c>
    </row>
    <row r="749" ht="34.9" customHeight="1" spans="1:10">
      <c r="A749" s="553">
        <f t="shared" si="174"/>
        <v>7</v>
      </c>
      <c r="B749" s="376">
        <v>2110299</v>
      </c>
      <c r="C749" s="377" t="s">
        <v>680</v>
      </c>
      <c r="D749" s="277">
        <v>240</v>
      </c>
      <c r="E749" s="277">
        <v>60</v>
      </c>
      <c r="F749" s="277">
        <v>17</v>
      </c>
      <c r="G749" s="525">
        <f t="shared" si="175"/>
        <v>-0.929</v>
      </c>
      <c r="H749" s="525">
        <f t="shared" si="176"/>
        <v>0.283</v>
      </c>
      <c r="I749" s="567" t="str">
        <f t="shared" si="178"/>
        <v>是</v>
      </c>
      <c r="J749" s="568" t="str">
        <f t="shared" si="179"/>
        <v>项</v>
      </c>
    </row>
    <row r="750" ht="34.9" customHeight="1" spans="1:10">
      <c r="A750" s="553">
        <f t="shared" si="174"/>
        <v>5</v>
      </c>
      <c r="B750" s="376">
        <v>21103</v>
      </c>
      <c r="C750" s="377" t="s">
        <v>681</v>
      </c>
      <c r="D750" s="277">
        <f>SUM(D751:D758)</f>
        <v>74738</v>
      </c>
      <c r="E750" s="277">
        <f t="shared" ref="D750:F750" si="188">SUM(E751:E758)</f>
        <v>62493</v>
      </c>
      <c r="F750" s="277">
        <f t="shared" si="188"/>
        <v>27480</v>
      </c>
      <c r="G750" s="525">
        <f t="shared" si="175"/>
        <v>-0.632</v>
      </c>
      <c r="H750" s="525">
        <f t="shared" si="176"/>
        <v>0.44</v>
      </c>
      <c r="I750" s="567" t="str">
        <f t="shared" si="178"/>
        <v>是</v>
      </c>
      <c r="J750" s="568" t="str">
        <f t="shared" si="179"/>
        <v>款</v>
      </c>
    </row>
    <row r="751" ht="34.9" customHeight="1" spans="1:10">
      <c r="A751" s="553">
        <f t="shared" si="174"/>
        <v>7</v>
      </c>
      <c r="B751" s="376">
        <v>2110301</v>
      </c>
      <c r="C751" s="377" t="s">
        <v>682</v>
      </c>
      <c r="D751" s="277">
        <v>0</v>
      </c>
      <c r="E751" s="277">
        <v>0</v>
      </c>
      <c r="F751" s="277"/>
      <c r="G751" s="525" t="str">
        <f t="shared" si="175"/>
        <v/>
      </c>
      <c r="H751" s="525" t="str">
        <f t="shared" si="176"/>
        <v/>
      </c>
      <c r="I751" s="567" t="str">
        <f t="shared" si="178"/>
        <v>否</v>
      </c>
      <c r="J751" s="568" t="str">
        <f t="shared" si="179"/>
        <v>项</v>
      </c>
    </row>
    <row r="752" ht="34.9" customHeight="1" spans="1:10">
      <c r="A752" s="553">
        <f t="shared" si="174"/>
        <v>7</v>
      </c>
      <c r="B752" s="376">
        <v>2110302</v>
      </c>
      <c r="C752" s="377" t="s">
        <v>683</v>
      </c>
      <c r="D752" s="277">
        <v>74738</v>
      </c>
      <c r="E752" s="277">
        <v>62493</v>
      </c>
      <c r="F752" s="277">
        <v>27480</v>
      </c>
      <c r="G752" s="525">
        <f t="shared" si="175"/>
        <v>-0.632</v>
      </c>
      <c r="H752" s="525">
        <f t="shared" si="176"/>
        <v>0.44</v>
      </c>
      <c r="I752" s="567" t="str">
        <f t="shared" si="178"/>
        <v>是</v>
      </c>
      <c r="J752" s="568" t="str">
        <f t="shared" si="179"/>
        <v>项</v>
      </c>
    </row>
    <row r="753" ht="34.9" customHeight="1" spans="1:10">
      <c r="A753" s="553">
        <f t="shared" si="174"/>
        <v>7</v>
      </c>
      <c r="B753" s="376">
        <v>2110303</v>
      </c>
      <c r="C753" s="377" t="s">
        <v>684</v>
      </c>
      <c r="D753" s="277">
        <v>0</v>
      </c>
      <c r="E753" s="277">
        <v>0</v>
      </c>
      <c r="F753" s="277"/>
      <c r="G753" s="525" t="str">
        <f t="shared" si="175"/>
        <v/>
      </c>
      <c r="H753" s="525" t="str">
        <f t="shared" si="176"/>
        <v/>
      </c>
      <c r="I753" s="567" t="str">
        <f t="shared" si="178"/>
        <v>否</v>
      </c>
      <c r="J753" s="568" t="str">
        <f t="shared" si="179"/>
        <v>项</v>
      </c>
    </row>
    <row r="754" ht="34.9" customHeight="1" spans="1:10">
      <c r="A754" s="553">
        <f t="shared" si="174"/>
        <v>7</v>
      </c>
      <c r="B754" s="376">
        <v>2110304</v>
      </c>
      <c r="C754" s="377" t="s">
        <v>685</v>
      </c>
      <c r="D754" s="277">
        <v>0</v>
      </c>
      <c r="E754" s="277">
        <v>0</v>
      </c>
      <c r="F754" s="277"/>
      <c r="G754" s="525" t="str">
        <f t="shared" si="175"/>
        <v/>
      </c>
      <c r="H754" s="525" t="str">
        <f t="shared" si="176"/>
        <v/>
      </c>
      <c r="I754" s="567" t="str">
        <f t="shared" si="178"/>
        <v>否</v>
      </c>
      <c r="J754" s="568" t="str">
        <f t="shared" si="179"/>
        <v>项</v>
      </c>
    </row>
    <row r="755" ht="34.9" customHeight="1" spans="1:10">
      <c r="A755" s="553">
        <f t="shared" si="174"/>
        <v>7</v>
      </c>
      <c r="B755" s="376">
        <v>2110305</v>
      </c>
      <c r="C755" s="377" t="s">
        <v>686</v>
      </c>
      <c r="D755" s="277">
        <v>0</v>
      </c>
      <c r="E755" s="277">
        <v>0</v>
      </c>
      <c r="F755" s="277"/>
      <c r="G755" s="525" t="str">
        <f t="shared" si="175"/>
        <v/>
      </c>
      <c r="H755" s="525" t="str">
        <f t="shared" si="176"/>
        <v/>
      </c>
      <c r="I755" s="567" t="str">
        <f t="shared" si="178"/>
        <v>否</v>
      </c>
      <c r="J755" s="568" t="str">
        <f t="shared" si="179"/>
        <v>项</v>
      </c>
    </row>
    <row r="756" ht="34.9" customHeight="1" spans="1:10">
      <c r="A756" s="553">
        <f t="shared" si="174"/>
        <v>7</v>
      </c>
      <c r="B756" s="376">
        <v>2110306</v>
      </c>
      <c r="C756" s="377" t="s">
        <v>687</v>
      </c>
      <c r="D756" s="277">
        <v>0</v>
      </c>
      <c r="E756" s="277">
        <v>0</v>
      </c>
      <c r="F756" s="277"/>
      <c r="G756" s="525" t="str">
        <f t="shared" si="175"/>
        <v/>
      </c>
      <c r="H756" s="525" t="str">
        <f t="shared" si="176"/>
        <v/>
      </c>
      <c r="I756" s="567" t="str">
        <f t="shared" si="178"/>
        <v>否</v>
      </c>
      <c r="J756" s="568" t="str">
        <f t="shared" si="179"/>
        <v>项</v>
      </c>
    </row>
    <row r="757" ht="34.9" customHeight="1" spans="1:10">
      <c r="A757" s="553">
        <f t="shared" si="174"/>
        <v>7</v>
      </c>
      <c r="B757" s="376">
        <v>2110307</v>
      </c>
      <c r="C757" s="377" t="s">
        <v>688</v>
      </c>
      <c r="D757" s="277"/>
      <c r="E757" s="277">
        <v>0</v>
      </c>
      <c r="F757" s="277"/>
      <c r="G757" s="525" t="str">
        <f t="shared" si="175"/>
        <v/>
      </c>
      <c r="H757" s="525" t="str">
        <f t="shared" si="176"/>
        <v/>
      </c>
      <c r="I757" s="567" t="str">
        <f t="shared" si="178"/>
        <v>否</v>
      </c>
      <c r="J757" s="568" t="str">
        <f t="shared" si="179"/>
        <v>项</v>
      </c>
    </row>
    <row r="758" ht="34.9" customHeight="1" spans="1:10">
      <c r="A758" s="553">
        <f t="shared" si="174"/>
        <v>7</v>
      </c>
      <c r="B758" s="376">
        <v>2110399</v>
      </c>
      <c r="C758" s="377" t="s">
        <v>689</v>
      </c>
      <c r="D758" s="277">
        <v>0</v>
      </c>
      <c r="E758" s="277">
        <v>0</v>
      </c>
      <c r="F758" s="277"/>
      <c r="G758" s="525" t="str">
        <f t="shared" si="175"/>
        <v/>
      </c>
      <c r="H758" s="525" t="str">
        <f t="shared" si="176"/>
        <v/>
      </c>
      <c r="I758" s="567" t="str">
        <f t="shared" si="178"/>
        <v>否</v>
      </c>
      <c r="J758" s="568" t="str">
        <f t="shared" si="179"/>
        <v>项</v>
      </c>
    </row>
    <row r="759" ht="34.9" customHeight="1" spans="1:10">
      <c r="A759" s="553">
        <f t="shared" si="174"/>
        <v>5</v>
      </c>
      <c r="B759" s="376">
        <v>21104</v>
      </c>
      <c r="C759" s="377" t="s">
        <v>690</v>
      </c>
      <c r="D759" s="277">
        <f>SUM(D760:D763)</f>
        <v>3199</v>
      </c>
      <c r="E759" s="277">
        <f t="shared" ref="D759:F759" si="189">SUM(E760:E763)</f>
        <v>2748</v>
      </c>
      <c r="F759" s="277">
        <f t="shared" si="189"/>
        <v>1804</v>
      </c>
      <c r="G759" s="525">
        <f t="shared" si="175"/>
        <v>-0.436</v>
      </c>
      <c r="H759" s="525">
        <f t="shared" si="176"/>
        <v>0.656</v>
      </c>
      <c r="I759" s="567" t="str">
        <f t="shared" si="178"/>
        <v>是</v>
      </c>
      <c r="J759" s="568" t="str">
        <f t="shared" si="179"/>
        <v>款</v>
      </c>
    </row>
    <row r="760" ht="34.9" customHeight="1" spans="1:10">
      <c r="A760" s="553">
        <f t="shared" si="174"/>
        <v>7</v>
      </c>
      <c r="B760" s="376">
        <v>2110401</v>
      </c>
      <c r="C760" s="377" t="s">
        <v>691</v>
      </c>
      <c r="D760" s="277">
        <v>123</v>
      </c>
      <c r="E760" s="277">
        <v>610</v>
      </c>
      <c r="F760" s="277">
        <v>827</v>
      </c>
      <c r="G760" s="525">
        <f t="shared" si="175"/>
        <v>5.724</v>
      </c>
      <c r="H760" s="525">
        <f t="shared" si="176"/>
        <v>1.356</v>
      </c>
      <c r="I760" s="567" t="str">
        <f t="shared" si="178"/>
        <v>是</v>
      </c>
      <c r="J760" s="568" t="str">
        <f t="shared" si="179"/>
        <v>项</v>
      </c>
    </row>
    <row r="761" ht="34.9" customHeight="1" spans="1:10">
      <c r="A761" s="553">
        <f t="shared" si="174"/>
        <v>7</v>
      </c>
      <c r="B761" s="376">
        <v>2110402</v>
      </c>
      <c r="C761" s="377" t="s">
        <v>692</v>
      </c>
      <c r="D761" s="277">
        <v>0</v>
      </c>
      <c r="E761" s="277">
        <v>0</v>
      </c>
      <c r="F761" s="277"/>
      <c r="G761" s="525" t="str">
        <f t="shared" si="175"/>
        <v/>
      </c>
      <c r="H761" s="525" t="str">
        <f t="shared" si="176"/>
        <v/>
      </c>
      <c r="I761" s="567" t="str">
        <f t="shared" si="178"/>
        <v>否</v>
      </c>
      <c r="J761" s="568" t="str">
        <f t="shared" si="179"/>
        <v>项</v>
      </c>
    </row>
    <row r="762" ht="34.9" customHeight="1" spans="1:10">
      <c r="A762" s="553">
        <f t="shared" si="174"/>
        <v>7</v>
      </c>
      <c r="B762" s="376">
        <v>2110404</v>
      </c>
      <c r="C762" s="377" t="s">
        <v>693</v>
      </c>
      <c r="D762" s="277">
        <v>0</v>
      </c>
      <c r="E762" s="277">
        <v>0</v>
      </c>
      <c r="F762" s="277"/>
      <c r="G762" s="525" t="str">
        <f t="shared" si="175"/>
        <v/>
      </c>
      <c r="H762" s="525" t="str">
        <f t="shared" si="176"/>
        <v/>
      </c>
      <c r="I762" s="567" t="str">
        <f t="shared" ref="I762:I777" si="190">IF(LEN(B762)=3,"是",IF(C762&lt;&gt;"",IF(SUM(D762:F762)&lt;&gt;0,"是","否"),"是"))</f>
        <v>否</v>
      </c>
      <c r="J762" s="568" t="str">
        <f t="shared" ref="J762:J777" si="191">IF(LEN(B762)=3,"类",IF(LEN(B762)=5,"款","项"))</f>
        <v>项</v>
      </c>
    </row>
    <row r="763" ht="34.9" customHeight="1" spans="1:10">
      <c r="A763" s="553">
        <f t="shared" si="174"/>
        <v>7</v>
      </c>
      <c r="B763" s="376">
        <v>2110499</v>
      </c>
      <c r="C763" s="377" t="s">
        <v>694</v>
      </c>
      <c r="D763" s="277">
        <v>3076</v>
      </c>
      <c r="E763" s="277">
        <v>2138</v>
      </c>
      <c r="F763" s="277">
        <v>977</v>
      </c>
      <c r="G763" s="525">
        <f t="shared" si="175"/>
        <v>-0.682</v>
      </c>
      <c r="H763" s="525">
        <f t="shared" si="176"/>
        <v>0.457</v>
      </c>
      <c r="I763" s="567" t="str">
        <f t="shared" si="190"/>
        <v>是</v>
      </c>
      <c r="J763" s="568" t="str">
        <f t="shared" si="191"/>
        <v>项</v>
      </c>
    </row>
    <row r="764" ht="34.9" customHeight="1" spans="1:10">
      <c r="A764" s="553">
        <f t="shared" si="174"/>
        <v>5</v>
      </c>
      <c r="B764" s="376">
        <v>21105</v>
      </c>
      <c r="C764" s="377" t="s">
        <v>695</v>
      </c>
      <c r="D764" s="277">
        <f>SUM(D765:D770)</f>
        <v>1429</v>
      </c>
      <c r="E764" s="277">
        <f t="shared" ref="D764:F764" si="192">SUM(E765:E770)</f>
        <v>1485</v>
      </c>
      <c r="F764" s="277">
        <f t="shared" si="192"/>
        <v>1398</v>
      </c>
      <c r="G764" s="525">
        <f t="shared" si="175"/>
        <v>-0.022</v>
      </c>
      <c r="H764" s="525">
        <f t="shared" si="176"/>
        <v>0.941</v>
      </c>
      <c r="I764" s="567" t="str">
        <f t="shared" si="190"/>
        <v>是</v>
      </c>
      <c r="J764" s="568" t="str">
        <f t="shared" si="191"/>
        <v>款</v>
      </c>
    </row>
    <row r="765" ht="34.9" customHeight="1" spans="1:10">
      <c r="A765" s="553">
        <f t="shared" si="174"/>
        <v>7</v>
      </c>
      <c r="B765" s="376">
        <v>2110501</v>
      </c>
      <c r="C765" s="377" t="s">
        <v>696</v>
      </c>
      <c r="D765" s="277">
        <v>1429</v>
      </c>
      <c r="E765" s="277">
        <v>1485</v>
      </c>
      <c r="F765" s="277">
        <v>1398</v>
      </c>
      <c r="G765" s="525">
        <f t="shared" si="175"/>
        <v>-0.022</v>
      </c>
      <c r="H765" s="525">
        <f t="shared" si="176"/>
        <v>0.941</v>
      </c>
      <c r="I765" s="567" t="str">
        <f t="shared" si="190"/>
        <v>是</v>
      </c>
      <c r="J765" s="568" t="str">
        <f t="shared" si="191"/>
        <v>项</v>
      </c>
    </row>
    <row r="766" ht="34.9" customHeight="1" spans="1:10">
      <c r="A766" s="553">
        <f t="shared" si="174"/>
        <v>7</v>
      </c>
      <c r="B766" s="376">
        <v>2110502</v>
      </c>
      <c r="C766" s="377" t="s">
        <v>697</v>
      </c>
      <c r="D766" s="277">
        <v>0</v>
      </c>
      <c r="E766" s="277">
        <v>0</v>
      </c>
      <c r="F766" s="277"/>
      <c r="G766" s="525" t="str">
        <f t="shared" si="175"/>
        <v/>
      </c>
      <c r="H766" s="525" t="str">
        <f t="shared" si="176"/>
        <v/>
      </c>
      <c r="I766" s="567" t="str">
        <f t="shared" si="190"/>
        <v>否</v>
      </c>
      <c r="J766" s="568" t="str">
        <f t="shared" si="191"/>
        <v>项</v>
      </c>
    </row>
    <row r="767" ht="34.9" customHeight="1" spans="1:10">
      <c r="A767" s="553">
        <f t="shared" si="174"/>
        <v>7</v>
      </c>
      <c r="B767" s="376">
        <v>2110503</v>
      </c>
      <c r="C767" s="377" t="s">
        <v>698</v>
      </c>
      <c r="D767" s="277">
        <v>0</v>
      </c>
      <c r="E767" s="277">
        <v>0</v>
      </c>
      <c r="F767" s="277"/>
      <c r="G767" s="525" t="str">
        <f t="shared" si="175"/>
        <v/>
      </c>
      <c r="H767" s="525" t="str">
        <f t="shared" si="176"/>
        <v/>
      </c>
      <c r="I767" s="567" t="str">
        <f t="shared" si="190"/>
        <v>否</v>
      </c>
      <c r="J767" s="568" t="str">
        <f t="shared" si="191"/>
        <v>项</v>
      </c>
    </row>
    <row r="768" ht="34.9" customHeight="1" spans="1:10">
      <c r="A768" s="553">
        <f t="shared" si="174"/>
        <v>7</v>
      </c>
      <c r="B768" s="376">
        <v>2110506</v>
      </c>
      <c r="C768" s="377" t="s">
        <v>699</v>
      </c>
      <c r="D768" s="277">
        <v>0</v>
      </c>
      <c r="E768" s="277">
        <v>0</v>
      </c>
      <c r="F768" s="277"/>
      <c r="G768" s="525" t="str">
        <f t="shared" si="175"/>
        <v/>
      </c>
      <c r="H768" s="525" t="str">
        <f t="shared" si="176"/>
        <v/>
      </c>
      <c r="I768" s="567" t="str">
        <f t="shared" si="190"/>
        <v>否</v>
      </c>
      <c r="J768" s="568" t="str">
        <f t="shared" si="191"/>
        <v>项</v>
      </c>
    </row>
    <row r="769" ht="34.9" customHeight="1" spans="1:10">
      <c r="A769" s="553">
        <f t="shared" si="174"/>
        <v>7</v>
      </c>
      <c r="B769" s="376">
        <v>2110507</v>
      </c>
      <c r="C769" s="377" t="s">
        <v>700</v>
      </c>
      <c r="D769" s="277">
        <v>0</v>
      </c>
      <c r="E769" s="277">
        <v>0</v>
      </c>
      <c r="F769" s="277"/>
      <c r="G769" s="525" t="str">
        <f t="shared" si="175"/>
        <v/>
      </c>
      <c r="H769" s="525" t="str">
        <f t="shared" si="176"/>
        <v/>
      </c>
      <c r="I769" s="567" t="str">
        <f t="shared" si="190"/>
        <v>否</v>
      </c>
      <c r="J769" s="568" t="str">
        <f t="shared" si="191"/>
        <v>项</v>
      </c>
    </row>
    <row r="770" ht="34.9" customHeight="1" spans="1:10">
      <c r="A770" s="553">
        <f t="shared" si="174"/>
        <v>7</v>
      </c>
      <c r="B770" s="376">
        <v>2110599</v>
      </c>
      <c r="C770" s="377" t="s">
        <v>701</v>
      </c>
      <c r="D770" s="277">
        <v>0</v>
      </c>
      <c r="E770" s="277">
        <v>0</v>
      </c>
      <c r="F770" s="277"/>
      <c r="G770" s="525" t="str">
        <f t="shared" si="175"/>
        <v/>
      </c>
      <c r="H770" s="525" t="str">
        <f t="shared" si="176"/>
        <v/>
      </c>
      <c r="I770" s="567" t="str">
        <f t="shared" si="190"/>
        <v>否</v>
      </c>
      <c r="J770" s="568" t="str">
        <f t="shared" si="191"/>
        <v>项</v>
      </c>
    </row>
    <row r="771" ht="34.9" customHeight="1" spans="1:10">
      <c r="A771" s="553">
        <f t="shared" si="174"/>
        <v>5</v>
      </c>
      <c r="B771" s="376">
        <v>21106</v>
      </c>
      <c r="C771" s="377" t="s">
        <v>702</v>
      </c>
      <c r="D771" s="277">
        <f>SUM(D772:D776)</f>
        <v>105</v>
      </c>
      <c r="E771" s="277">
        <f t="shared" ref="D771:F771" si="193">SUM(E772:E776)</f>
        <v>443</v>
      </c>
      <c r="F771" s="277">
        <f t="shared" si="193"/>
        <v>25</v>
      </c>
      <c r="G771" s="525">
        <f t="shared" si="175"/>
        <v>-0.762</v>
      </c>
      <c r="H771" s="525">
        <f t="shared" si="176"/>
        <v>0.056</v>
      </c>
      <c r="I771" s="567" t="str">
        <f t="shared" si="190"/>
        <v>是</v>
      </c>
      <c r="J771" s="568" t="str">
        <f t="shared" si="191"/>
        <v>款</v>
      </c>
    </row>
    <row r="772" ht="34.9" customHeight="1" spans="1:10">
      <c r="A772" s="553">
        <f t="shared" si="174"/>
        <v>7</v>
      </c>
      <c r="B772" s="376">
        <v>2110602</v>
      </c>
      <c r="C772" s="377" t="s">
        <v>703</v>
      </c>
      <c r="D772" s="277">
        <v>25</v>
      </c>
      <c r="E772" s="277">
        <v>25</v>
      </c>
      <c r="F772" s="277">
        <v>25</v>
      </c>
      <c r="G772" s="525">
        <f t="shared" si="175"/>
        <v>0</v>
      </c>
      <c r="H772" s="525">
        <f t="shared" si="176"/>
        <v>1</v>
      </c>
      <c r="I772" s="567" t="str">
        <f t="shared" si="190"/>
        <v>是</v>
      </c>
      <c r="J772" s="568" t="str">
        <f t="shared" si="191"/>
        <v>项</v>
      </c>
    </row>
    <row r="773" ht="34.9" customHeight="1" spans="1:10">
      <c r="A773" s="553">
        <f t="shared" si="174"/>
        <v>7</v>
      </c>
      <c r="B773" s="376">
        <v>2110603</v>
      </c>
      <c r="C773" s="377" t="s">
        <v>704</v>
      </c>
      <c r="D773" s="277">
        <v>0</v>
      </c>
      <c r="E773" s="277">
        <v>0</v>
      </c>
      <c r="F773" s="277"/>
      <c r="G773" s="525" t="str">
        <f t="shared" si="175"/>
        <v/>
      </c>
      <c r="H773" s="525" t="str">
        <f t="shared" si="176"/>
        <v/>
      </c>
      <c r="I773" s="567" t="str">
        <f t="shared" si="190"/>
        <v>否</v>
      </c>
      <c r="J773" s="568" t="str">
        <f t="shared" si="191"/>
        <v>项</v>
      </c>
    </row>
    <row r="774" ht="34.9" customHeight="1" spans="1:10">
      <c r="A774" s="553">
        <f t="shared" ref="A774:A837" si="194">LEN(B774)</f>
        <v>7</v>
      </c>
      <c r="B774" s="376">
        <v>2110604</v>
      </c>
      <c r="C774" s="377" t="s">
        <v>705</v>
      </c>
      <c r="D774" s="277">
        <v>0</v>
      </c>
      <c r="E774" s="277">
        <v>0</v>
      </c>
      <c r="F774" s="277"/>
      <c r="G774" s="525" t="str">
        <f t="shared" ref="G774:G837" si="195">IF(D774&lt;&gt;0,F774/D774-1,"")</f>
        <v/>
      </c>
      <c r="H774" s="525" t="str">
        <f t="shared" ref="H774:H837" si="196">IF(E774&lt;&gt;0,F774/E774,"")</f>
        <v/>
      </c>
      <c r="I774" s="567" t="str">
        <f t="shared" si="190"/>
        <v>否</v>
      </c>
      <c r="J774" s="568" t="str">
        <f t="shared" si="191"/>
        <v>项</v>
      </c>
    </row>
    <row r="775" s="426" customFormat="1" ht="34.9" customHeight="1" spans="1:12">
      <c r="A775" s="553">
        <f t="shared" si="194"/>
        <v>7</v>
      </c>
      <c r="B775" s="376">
        <v>2110605</v>
      </c>
      <c r="C775" s="377" t="s">
        <v>706</v>
      </c>
      <c r="D775" s="277">
        <v>0</v>
      </c>
      <c r="E775" s="277">
        <v>0</v>
      </c>
      <c r="F775" s="277"/>
      <c r="G775" s="525" t="str">
        <f t="shared" si="195"/>
        <v/>
      </c>
      <c r="H775" s="525" t="str">
        <f t="shared" si="196"/>
        <v/>
      </c>
      <c r="I775" s="567" t="str">
        <f t="shared" si="190"/>
        <v>否</v>
      </c>
      <c r="J775" s="568" t="str">
        <f t="shared" si="191"/>
        <v>项</v>
      </c>
      <c r="K775" s="555"/>
      <c r="L775" s="556"/>
    </row>
    <row r="776" ht="34.9" customHeight="1" spans="1:10">
      <c r="A776" s="553">
        <f t="shared" si="194"/>
        <v>7</v>
      </c>
      <c r="B776" s="376">
        <v>2110699</v>
      </c>
      <c r="C776" s="377" t="s">
        <v>707</v>
      </c>
      <c r="D776" s="277">
        <v>80</v>
      </c>
      <c r="E776" s="277">
        <v>418</v>
      </c>
      <c r="F776" s="277"/>
      <c r="G776" s="525">
        <f t="shared" si="195"/>
        <v>-1</v>
      </c>
      <c r="H776" s="525">
        <f t="shared" si="196"/>
        <v>0</v>
      </c>
      <c r="I776" s="567" t="str">
        <f t="shared" si="190"/>
        <v>是</v>
      </c>
      <c r="J776" s="568" t="str">
        <f t="shared" si="191"/>
        <v>项</v>
      </c>
    </row>
    <row r="777" ht="34.9" customHeight="1" spans="1:10">
      <c r="A777" s="553">
        <f t="shared" si="194"/>
        <v>5</v>
      </c>
      <c r="B777" s="376">
        <v>21107</v>
      </c>
      <c r="C777" s="377" t="s">
        <v>708</v>
      </c>
      <c r="D777" s="277">
        <f>SUM(D778:D779)</f>
        <v>0</v>
      </c>
      <c r="E777" s="277">
        <f t="shared" ref="D777:F777" si="197">SUM(E778:E779)</f>
        <v>825</v>
      </c>
      <c r="F777" s="277">
        <f t="shared" si="197"/>
        <v>825</v>
      </c>
      <c r="G777" s="525" t="str">
        <f t="shared" si="195"/>
        <v/>
      </c>
      <c r="H777" s="525">
        <f t="shared" si="196"/>
        <v>1</v>
      </c>
      <c r="I777" s="567" t="str">
        <f t="shared" si="190"/>
        <v>是</v>
      </c>
      <c r="J777" s="568" t="str">
        <f t="shared" si="191"/>
        <v>款</v>
      </c>
    </row>
    <row r="778" ht="34.9" customHeight="1" spans="1:10">
      <c r="A778" s="553">
        <f t="shared" si="194"/>
        <v>7</v>
      </c>
      <c r="B778" s="376">
        <v>2110704</v>
      </c>
      <c r="C778" s="377" t="s">
        <v>709</v>
      </c>
      <c r="D778" s="277">
        <v>0</v>
      </c>
      <c r="E778" s="277">
        <v>0</v>
      </c>
      <c r="F778" s="277"/>
      <c r="G778" s="525" t="str">
        <f t="shared" si="195"/>
        <v/>
      </c>
      <c r="H778" s="525" t="str">
        <f t="shared" si="196"/>
        <v/>
      </c>
      <c r="I778" s="567" t="str">
        <f t="shared" ref="I778:I841" si="198">IF(LEN(B778)=3,"是",IF(C778&lt;&gt;"",IF(SUM(D778:F778)&lt;&gt;0,"是","否"),"是"))</f>
        <v>否</v>
      </c>
      <c r="J778" s="568" t="str">
        <f t="shared" ref="J778:J841" si="199">IF(LEN(B778)=3,"类",IF(LEN(B778)=5,"款","项"))</f>
        <v>项</v>
      </c>
    </row>
    <row r="779" s="426" customFormat="1" ht="34.9" customHeight="1" spans="1:12">
      <c r="A779" s="553">
        <f t="shared" si="194"/>
        <v>7</v>
      </c>
      <c r="B779" s="376">
        <v>2110799</v>
      </c>
      <c r="C779" s="377" t="s">
        <v>710</v>
      </c>
      <c r="D779" s="277">
        <v>0</v>
      </c>
      <c r="E779" s="277">
        <v>825</v>
      </c>
      <c r="F779" s="277">
        <v>825</v>
      </c>
      <c r="G779" s="525" t="str">
        <f t="shared" si="195"/>
        <v/>
      </c>
      <c r="H779" s="525">
        <f t="shared" si="196"/>
        <v>1</v>
      </c>
      <c r="I779" s="567" t="str">
        <f t="shared" si="198"/>
        <v>是</v>
      </c>
      <c r="J779" s="568" t="str">
        <f t="shared" si="199"/>
        <v>项</v>
      </c>
      <c r="K779" s="555"/>
      <c r="L779" s="556"/>
    </row>
    <row r="780" ht="34.9" customHeight="1" spans="1:10">
      <c r="A780" s="553">
        <f t="shared" si="194"/>
        <v>5</v>
      </c>
      <c r="B780" s="376">
        <v>21108</v>
      </c>
      <c r="C780" s="377" t="s">
        <v>711</v>
      </c>
      <c r="D780" s="277">
        <f>SUM(D781:D782)</f>
        <v>0</v>
      </c>
      <c r="E780" s="277">
        <f t="shared" ref="D780:F780" si="200">SUM(E781:E782)</f>
        <v>0</v>
      </c>
      <c r="F780" s="277">
        <f t="shared" si="200"/>
        <v>0</v>
      </c>
      <c r="G780" s="525" t="str">
        <f t="shared" si="195"/>
        <v/>
      </c>
      <c r="H780" s="525" t="str">
        <f t="shared" si="196"/>
        <v/>
      </c>
      <c r="I780" s="567" t="str">
        <f t="shared" si="198"/>
        <v>否</v>
      </c>
      <c r="J780" s="568" t="str">
        <f t="shared" si="199"/>
        <v>款</v>
      </c>
    </row>
    <row r="781" ht="34.9" customHeight="1" spans="1:10">
      <c r="A781" s="553">
        <f t="shared" si="194"/>
        <v>7</v>
      </c>
      <c r="B781" s="376">
        <v>2110804</v>
      </c>
      <c r="C781" s="377" t="s">
        <v>712</v>
      </c>
      <c r="D781" s="277">
        <v>0</v>
      </c>
      <c r="E781" s="277">
        <v>0</v>
      </c>
      <c r="F781" s="277"/>
      <c r="G781" s="525" t="str">
        <f t="shared" si="195"/>
        <v/>
      </c>
      <c r="H781" s="525" t="str">
        <f t="shared" si="196"/>
        <v/>
      </c>
      <c r="I781" s="567" t="str">
        <f t="shared" si="198"/>
        <v>否</v>
      </c>
      <c r="J781" s="568" t="str">
        <f t="shared" si="199"/>
        <v>项</v>
      </c>
    </row>
    <row r="782" ht="34.9" customHeight="1" spans="1:10">
      <c r="A782" s="553">
        <f t="shared" si="194"/>
        <v>7</v>
      </c>
      <c r="B782" s="376">
        <v>2110899</v>
      </c>
      <c r="C782" s="377" t="s">
        <v>713</v>
      </c>
      <c r="D782" s="277">
        <v>0</v>
      </c>
      <c r="E782" s="277">
        <v>0</v>
      </c>
      <c r="F782" s="277"/>
      <c r="G782" s="525" t="str">
        <f t="shared" si="195"/>
        <v/>
      </c>
      <c r="H782" s="525" t="str">
        <f t="shared" si="196"/>
        <v/>
      </c>
      <c r="I782" s="567" t="str">
        <f t="shared" si="198"/>
        <v>否</v>
      </c>
      <c r="J782" s="568" t="str">
        <f t="shared" si="199"/>
        <v>项</v>
      </c>
    </row>
    <row r="783" ht="34.9" customHeight="1" spans="1:10">
      <c r="A783" s="553">
        <f t="shared" si="194"/>
        <v>5</v>
      </c>
      <c r="B783" s="376">
        <v>21109</v>
      </c>
      <c r="C783" s="377" t="s">
        <v>714</v>
      </c>
      <c r="D783" s="277">
        <f>SUM(D784)</f>
        <v>0</v>
      </c>
      <c r="E783" s="277">
        <f t="shared" ref="D783:F783" si="201">SUM(E784)</f>
        <v>0</v>
      </c>
      <c r="F783" s="277">
        <f t="shared" si="201"/>
        <v>0</v>
      </c>
      <c r="G783" s="525" t="str">
        <f t="shared" si="195"/>
        <v/>
      </c>
      <c r="H783" s="525" t="str">
        <f t="shared" si="196"/>
        <v/>
      </c>
      <c r="I783" s="567" t="str">
        <f t="shared" si="198"/>
        <v>否</v>
      </c>
      <c r="J783" s="568" t="str">
        <f t="shared" si="199"/>
        <v>款</v>
      </c>
    </row>
    <row r="784" ht="34.9" customHeight="1" spans="1:10">
      <c r="A784" s="553">
        <f t="shared" si="194"/>
        <v>7</v>
      </c>
      <c r="B784" s="376">
        <v>2110901</v>
      </c>
      <c r="C784" s="377" t="s">
        <v>715</v>
      </c>
      <c r="D784" s="277">
        <v>0</v>
      </c>
      <c r="E784" s="277">
        <v>0</v>
      </c>
      <c r="F784" s="277"/>
      <c r="G784" s="525" t="str">
        <f t="shared" si="195"/>
        <v/>
      </c>
      <c r="H784" s="525" t="str">
        <f t="shared" si="196"/>
        <v/>
      </c>
      <c r="I784" s="567" t="str">
        <f t="shared" si="198"/>
        <v>否</v>
      </c>
      <c r="J784" s="568" t="str">
        <f t="shared" si="199"/>
        <v>项</v>
      </c>
    </row>
    <row r="785" ht="34.9" customHeight="1" spans="1:10">
      <c r="A785" s="553">
        <f t="shared" si="194"/>
        <v>5</v>
      </c>
      <c r="B785" s="376">
        <v>21110</v>
      </c>
      <c r="C785" s="377" t="s">
        <v>716</v>
      </c>
      <c r="D785" s="277">
        <f>SUM(D786)</f>
        <v>0</v>
      </c>
      <c r="E785" s="277">
        <f t="shared" ref="D785:F785" si="202">SUM(E786)</f>
        <v>6</v>
      </c>
      <c r="F785" s="277">
        <f t="shared" si="202"/>
        <v>0</v>
      </c>
      <c r="G785" s="525" t="str">
        <f t="shared" si="195"/>
        <v/>
      </c>
      <c r="H785" s="525">
        <f t="shared" si="196"/>
        <v>0</v>
      </c>
      <c r="I785" s="567" t="str">
        <f t="shared" si="198"/>
        <v>是</v>
      </c>
      <c r="J785" s="568" t="str">
        <f t="shared" si="199"/>
        <v>款</v>
      </c>
    </row>
    <row r="786" ht="34.9" customHeight="1" spans="1:10">
      <c r="A786" s="553">
        <f t="shared" si="194"/>
        <v>7</v>
      </c>
      <c r="B786" s="376">
        <v>2111001</v>
      </c>
      <c r="C786" s="377" t="s">
        <v>717</v>
      </c>
      <c r="D786" s="277">
        <v>0</v>
      </c>
      <c r="E786" s="277">
        <v>6</v>
      </c>
      <c r="F786" s="277"/>
      <c r="G786" s="525" t="str">
        <f t="shared" si="195"/>
        <v/>
      </c>
      <c r="H786" s="525">
        <f t="shared" si="196"/>
        <v>0</v>
      </c>
      <c r="I786" s="567" t="str">
        <f t="shared" si="198"/>
        <v>是</v>
      </c>
      <c r="J786" s="568" t="str">
        <f t="shared" si="199"/>
        <v>项</v>
      </c>
    </row>
    <row r="787" ht="34.9" customHeight="1" spans="1:10">
      <c r="A787" s="553">
        <f t="shared" si="194"/>
        <v>5</v>
      </c>
      <c r="B787" s="376">
        <v>21111</v>
      </c>
      <c r="C787" s="377" t="s">
        <v>718</v>
      </c>
      <c r="D787" s="277">
        <f>SUM(D788:D792)</f>
        <v>0</v>
      </c>
      <c r="E787" s="277">
        <f t="shared" ref="D787:F787" si="203">SUM(E788:E792)</f>
        <v>0</v>
      </c>
      <c r="F787" s="277">
        <f t="shared" si="203"/>
        <v>0</v>
      </c>
      <c r="G787" s="525" t="str">
        <f t="shared" si="195"/>
        <v/>
      </c>
      <c r="H787" s="525" t="str">
        <f t="shared" si="196"/>
        <v/>
      </c>
      <c r="I787" s="567" t="str">
        <f t="shared" si="198"/>
        <v>否</v>
      </c>
      <c r="J787" s="568" t="str">
        <f t="shared" si="199"/>
        <v>款</v>
      </c>
    </row>
    <row r="788" ht="34.9" customHeight="1" spans="1:10">
      <c r="A788" s="553">
        <f t="shared" si="194"/>
        <v>7</v>
      </c>
      <c r="B788" s="376">
        <v>2111101</v>
      </c>
      <c r="C788" s="377" t="s">
        <v>719</v>
      </c>
      <c r="D788" s="277">
        <v>0</v>
      </c>
      <c r="E788" s="277">
        <v>0</v>
      </c>
      <c r="F788" s="277"/>
      <c r="G788" s="525" t="str">
        <f t="shared" si="195"/>
        <v/>
      </c>
      <c r="H788" s="525" t="str">
        <f t="shared" si="196"/>
        <v/>
      </c>
      <c r="I788" s="567" t="str">
        <f t="shared" si="198"/>
        <v>否</v>
      </c>
      <c r="J788" s="568" t="str">
        <f t="shared" si="199"/>
        <v>项</v>
      </c>
    </row>
    <row r="789" ht="34.9" customHeight="1" spans="1:10">
      <c r="A789" s="553">
        <f t="shared" si="194"/>
        <v>7</v>
      </c>
      <c r="B789" s="376">
        <v>2111102</v>
      </c>
      <c r="C789" s="377" t="s">
        <v>720</v>
      </c>
      <c r="D789" s="277">
        <v>0</v>
      </c>
      <c r="E789" s="277">
        <v>0</v>
      </c>
      <c r="F789" s="277"/>
      <c r="G789" s="525" t="str">
        <f t="shared" si="195"/>
        <v/>
      </c>
      <c r="H789" s="525" t="str">
        <f t="shared" si="196"/>
        <v/>
      </c>
      <c r="I789" s="567" t="str">
        <f t="shared" si="198"/>
        <v>否</v>
      </c>
      <c r="J789" s="568" t="str">
        <f t="shared" si="199"/>
        <v>项</v>
      </c>
    </row>
    <row r="790" ht="34.9" customHeight="1" spans="1:10">
      <c r="A790" s="553">
        <f t="shared" si="194"/>
        <v>7</v>
      </c>
      <c r="B790" s="376">
        <v>2111103</v>
      </c>
      <c r="C790" s="377" t="s">
        <v>721</v>
      </c>
      <c r="D790" s="277">
        <v>0</v>
      </c>
      <c r="E790" s="277">
        <v>0</v>
      </c>
      <c r="F790" s="277"/>
      <c r="G790" s="525" t="str">
        <f t="shared" si="195"/>
        <v/>
      </c>
      <c r="H790" s="525" t="str">
        <f t="shared" si="196"/>
        <v/>
      </c>
      <c r="I790" s="567" t="str">
        <f t="shared" si="198"/>
        <v>否</v>
      </c>
      <c r="J790" s="568" t="str">
        <f t="shared" si="199"/>
        <v>项</v>
      </c>
    </row>
    <row r="791" s="426" customFormat="1" ht="34.9" customHeight="1" spans="1:12">
      <c r="A791" s="553">
        <f t="shared" si="194"/>
        <v>7</v>
      </c>
      <c r="B791" s="376">
        <v>2111104</v>
      </c>
      <c r="C791" s="377" t="s">
        <v>722</v>
      </c>
      <c r="D791" s="277">
        <v>0</v>
      </c>
      <c r="E791" s="277">
        <v>0</v>
      </c>
      <c r="F791" s="277"/>
      <c r="G791" s="525" t="str">
        <f t="shared" si="195"/>
        <v/>
      </c>
      <c r="H791" s="525" t="str">
        <f t="shared" si="196"/>
        <v/>
      </c>
      <c r="I791" s="567" t="str">
        <f t="shared" si="198"/>
        <v>否</v>
      </c>
      <c r="J791" s="568" t="str">
        <f t="shared" si="199"/>
        <v>项</v>
      </c>
      <c r="K791" s="555"/>
      <c r="L791" s="556"/>
    </row>
    <row r="792" s="426" customFormat="1" ht="34.9" customHeight="1" spans="1:12">
      <c r="A792" s="553">
        <f t="shared" si="194"/>
        <v>7</v>
      </c>
      <c r="B792" s="376">
        <v>2111199</v>
      </c>
      <c r="C792" s="377" t="s">
        <v>723</v>
      </c>
      <c r="D792" s="277">
        <v>0</v>
      </c>
      <c r="E792" s="277">
        <v>0</v>
      </c>
      <c r="F792" s="277"/>
      <c r="G792" s="525" t="str">
        <f t="shared" si="195"/>
        <v/>
      </c>
      <c r="H792" s="525" t="str">
        <f t="shared" si="196"/>
        <v/>
      </c>
      <c r="I792" s="567" t="str">
        <f t="shared" si="198"/>
        <v>否</v>
      </c>
      <c r="J792" s="568" t="str">
        <f t="shared" si="199"/>
        <v>项</v>
      </c>
      <c r="K792" s="555"/>
      <c r="L792" s="556"/>
    </row>
    <row r="793" s="426" customFormat="1" ht="34.9" customHeight="1" spans="1:12">
      <c r="A793" s="553">
        <f t="shared" si="194"/>
        <v>5</v>
      </c>
      <c r="B793" s="376">
        <v>21112</v>
      </c>
      <c r="C793" s="377" t="s">
        <v>724</v>
      </c>
      <c r="D793" s="277">
        <f>SUM(D794)</f>
        <v>0</v>
      </c>
      <c r="E793" s="277">
        <f t="shared" ref="D793:F793" si="204">SUM(E794)</f>
        <v>0</v>
      </c>
      <c r="F793" s="277">
        <f t="shared" si="204"/>
        <v>0</v>
      </c>
      <c r="G793" s="525" t="str">
        <f t="shared" si="195"/>
        <v/>
      </c>
      <c r="H793" s="525" t="str">
        <f t="shared" si="196"/>
        <v/>
      </c>
      <c r="I793" s="567" t="str">
        <f t="shared" si="198"/>
        <v>否</v>
      </c>
      <c r="J793" s="568" t="str">
        <f t="shared" si="199"/>
        <v>款</v>
      </c>
      <c r="K793" s="555"/>
      <c r="L793" s="556"/>
    </row>
    <row r="794" s="426" customFormat="1" ht="34.9" customHeight="1" spans="1:12">
      <c r="A794" s="553">
        <f t="shared" si="194"/>
        <v>7</v>
      </c>
      <c r="B794" s="376">
        <v>2111201</v>
      </c>
      <c r="C794" s="377" t="s">
        <v>725</v>
      </c>
      <c r="D794" s="277">
        <v>0</v>
      </c>
      <c r="E794" s="277">
        <v>0</v>
      </c>
      <c r="F794" s="277"/>
      <c r="G794" s="525" t="str">
        <f t="shared" si="195"/>
        <v/>
      </c>
      <c r="H794" s="525" t="str">
        <f t="shared" si="196"/>
        <v/>
      </c>
      <c r="I794" s="567" t="str">
        <f t="shared" si="198"/>
        <v>否</v>
      </c>
      <c r="J794" s="568" t="str">
        <f t="shared" si="199"/>
        <v>项</v>
      </c>
      <c r="K794" s="555"/>
      <c r="L794" s="556"/>
    </row>
    <row r="795" ht="34.9" customHeight="1" spans="1:10">
      <c r="A795" s="553">
        <f t="shared" si="194"/>
        <v>5</v>
      </c>
      <c r="B795" s="376">
        <v>21113</v>
      </c>
      <c r="C795" s="377" t="s">
        <v>726</v>
      </c>
      <c r="D795" s="277">
        <f>SUM(D796)</f>
        <v>0</v>
      </c>
      <c r="E795" s="277">
        <f t="shared" ref="D795:F795" si="205">SUM(E796)</f>
        <v>0</v>
      </c>
      <c r="F795" s="277">
        <f t="shared" si="205"/>
        <v>0</v>
      </c>
      <c r="G795" s="525" t="str">
        <f t="shared" si="195"/>
        <v/>
      </c>
      <c r="H795" s="525" t="str">
        <f t="shared" si="196"/>
        <v/>
      </c>
      <c r="I795" s="567" t="str">
        <f t="shared" si="198"/>
        <v>否</v>
      </c>
      <c r="J795" s="568" t="str">
        <f t="shared" si="199"/>
        <v>款</v>
      </c>
    </row>
    <row r="796" s="426" customFormat="1" ht="34.9" customHeight="1" spans="1:12">
      <c r="A796" s="553">
        <f t="shared" si="194"/>
        <v>7</v>
      </c>
      <c r="B796" s="376">
        <v>2111301</v>
      </c>
      <c r="C796" s="377" t="s">
        <v>727</v>
      </c>
      <c r="D796" s="277">
        <v>0</v>
      </c>
      <c r="E796" s="277">
        <v>0</v>
      </c>
      <c r="F796" s="277"/>
      <c r="G796" s="525" t="str">
        <f t="shared" si="195"/>
        <v/>
      </c>
      <c r="H796" s="525" t="str">
        <f t="shared" si="196"/>
        <v/>
      </c>
      <c r="I796" s="567" t="str">
        <f t="shared" si="198"/>
        <v>否</v>
      </c>
      <c r="J796" s="568" t="str">
        <f t="shared" si="199"/>
        <v>项</v>
      </c>
      <c r="K796" s="555"/>
      <c r="L796" s="556"/>
    </row>
    <row r="797" ht="34.9" customHeight="1" spans="1:10">
      <c r="A797" s="553">
        <f t="shared" si="194"/>
        <v>5</v>
      </c>
      <c r="B797" s="376">
        <v>21114</v>
      </c>
      <c r="C797" s="377" t="s">
        <v>728</v>
      </c>
      <c r="D797" s="277">
        <f>SUM(D798:D811)</f>
        <v>0</v>
      </c>
      <c r="E797" s="277">
        <f t="shared" ref="D797:F797" si="206">SUM(E798:E811)</f>
        <v>0</v>
      </c>
      <c r="F797" s="277">
        <f t="shared" si="206"/>
        <v>0</v>
      </c>
      <c r="G797" s="525" t="str">
        <f t="shared" si="195"/>
        <v/>
      </c>
      <c r="H797" s="525" t="str">
        <f t="shared" si="196"/>
        <v/>
      </c>
      <c r="I797" s="567" t="str">
        <f t="shared" si="198"/>
        <v>否</v>
      </c>
      <c r="J797" s="568" t="str">
        <f t="shared" si="199"/>
        <v>款</v>
      </c>
    </row>
    <row r="798" s="426" customFormat="1" ht="34.9" customHeight="1" spans="1:12">
      <c r="A798" s="553">
        <f t="shared" si="194"/>
        <v>7</v>
      </c>
      <c r="B798" s="376">
        <v>2111401</v>
      </c>
      <c r="C798" s="377" t="s">
        <v>139</v>
      </c>
      <c r="D798" s="277">
        <v>0</v>
      </c>
      <c r="E798" s="277">
        <v>0</v>
      </c>
      <c r="F798" s="277"/>
      <c r="G798" s="525" t="str">
        <f t="shared" si="195"/>
        <v/>
      </c>
      <c r="H798" s="525" t="str">
        <f t="shared" si="196"/>
        <v/>
      </c>
      <c r="I798" s="567" t="str">
        <f t="shared" si="198"/>
        <v>否</v>
      </c>
      <c r="J798" s="568" t="str">
        <f t="shared" si="199"/>
        <v>项</v>
      </c>
      <c r="K798" s="555"/>
      <c r="L798" s="556"/>
    </row>
    <row r="799" s="426" customFormat="1" ht="34.9" customHeight="1" spans="1:12">
      <c r="A799" s="553">
        <f t="shared" si="194"/>
        <v>7</v>
      </c>
      <c r="B799" s="376">
        <v>2111402</v>
      </c>
      <c r="C799" s="377" t="s">
        <v>140</v>
      </c>
      <c r="D799" s="277">
        <v>0</v>
      </c>
      <c r="E799" s="277">
        <v>0</v>
      </c>
      <c r="F799" s="277"/>
      <c r="G799" s="525" t="str">
        <f t="shared" si="195"/>
        <v/>
      </c>
      <c r="H799" s="525" t="str">
        <f t="shared" si="196"/>
        <v/>
      </c>
      <c r="I799" s="567" t="str">
        <f t="shared" si="198"/>
        <v>否</v>
      </c>
      <c r="J799" s="568" t="str">
        <f t="shared" si="199"/>
        <v>项</v>
      </c>
      <c r="K799" s="555"/>
      <c r="L799" s="556"/>
    </row>
    <row r="800" ht="34.9" customHeight="1" spans="1:10">
      <c r="A800" s="553">
        <f t="shared" si="194"/>
        <v>7</v>
      </c>
      <c r="B800" s="376">
        <v>2111403</v>
      </c>
      <c r="C800" s="377" t="s">
        <v>141</v>
      </c>
      <c r="D800" s="277">
        <v>0</v>
      </c>
      <c r="E800" s="277">
        <v>0</v>
      </c>
      <c r="F800" s="277"/>
      <c r="G800" s="525" t="str">
        <f t="shared" si="195"/>
        <v/>
      </c>
      <c r="H800" s="525" t="str">
        <f t="shared" si="196"/>
        <v/>
      </c>
      <c r="I800" s="567" t="str">
        <f t="shared" si="198"/>
        <v>否</v>
      </c>
      <c r="J800" s="568" t="str">
        <f t="shared" si="199"/>
        <v>项</v>
      </c>
    </row>
    <row r="801" ht="34.9" customHeight="1" spans="1:10">
      <c r="A801" s="553">
        <f t="shared" si="194"/>
        <v>7</v>
      </c>
      <c r="B801" s="376">
        <v>2111404</v>
      </c>
      <c r="C801" s="377" t="s">
        <v>729</v>
      </c>
      <c r="D801" s="277">
        <v>0</v>
      </c>
      <c r="E801" s="277">
        <v>0</v>
      </c>
      <c r="F801" s="277"/>
      <c r="G801" s="525" t="str">
        <f t="shared" si="195"/>
        <v/>
      </c>
      <c r="H801" s="525" t="str">
        <f t="shared" si="196"/>
        <v/>
      </c>
      <c r="I801" s="567" t="str">
        <f t="shared" si="198"/>
        <v>否</v>
      </c>
      <c r="J801" s="568" t="str">
        <f t="shared" si="199"/>
        <v>项</v>
      </c>
    </row>
    <row r="802" ht="34.9" customHeight="1" spans="1:10">
      <c r="A802" s="553">
        <f t="shared" si="194"/>
        <v>7</v>
      </c>
      <c r="B802" s="376">
        <v>2111405</v>
      </c>
      <c r="C802" s="377" t="s">
        <v>730</v>
      </c>
      <c r="D802" s="277">
        <v>0</v>
      </c>
      <c r="E802" s="277">
        <v>0</v>
      </c>
      <c r="F802" s="277"/>
      <c r="G802" s="525" t="str">
        <f t="shared" si="195"/>
        <v/>
      </c>
      <c r="H802" s="525" t="str">
        <f t="shared" si="196"/>
        <v/>
      </c>
      <c r="I802" s="567" t="str">
        <f t="shared" si="198"/>
        <v>否</v>
      </c>
      <c r="J802" s="568" t="str">
        <f t="shared" si="199"/>
        <v>项</v>
      </c>
    </row>
    <row r="803" ht="34.9" customHeight="1" spans="1:10">
      <c r="A803" s="553">
        <f t="shared" si="194"/>
        <v>7</v>
      </c>
      <c r="B803" s="376">
        <v>2111406</v>
      </c>
      <c r="C803" s="377" t="s">
        <v>731</v>
      </c>
      <c r="D803" s="277">
        <v>0</v>
      </c>
      <c r="E803" s="277">
        <v>0</v>
      </c>
      <c r="F803" s="277"/>
      <c r="G803" s="525" t="str">
        <f t="shared" si="195"/>
        <v/>
      </c>
      <c r="H803" s="525" t="str">
        <f t="shared" si="196"/>
        <v/>
      </c>
      <c r="I803" s="567" t="str">
        <f t="shared" si="198"/>
        <v>否</v>
      </c>
      <c r="J803" s="568" t="str">
        <f t="shared" si="199"/>
        <v>项</v>
      </c>
    </row>
    <row r="804" ht="34.9" customHeight="1" spans="1:10">
      <c r="A804" s="553">
        <f t="shared" si="194"/>
        <v>7</v>
      </c>
      <c r="B804" s="376">
        <v>2111407</v>
      </c>
      <c r="C804" s="377" t="s">
        <v>732</v>
      </c>
      <c r="D804" s="277">
        <v>0</v>
      </c>
      <c r="E804" s="277">
        <v>0</v>
      </c>
      <c r="F804" s="277"/>
      <c r="G804" s="525" t="str">
        <f t="shared" si="195"/>
        <v/>
      </c>
      <c r="H804" s="525" t="str">
        <f t="shared" si="196"/>
        <v/>
      </c>
      <c r="I804" s="567" t="str">
        <f t="shared" si="198"/>
        <v>否</v>
      </c>
      <c r="J804" s="568" t="str">
        <f t="shared" si="199"/>
        <v>项</v>
      </c>
    </row>
    <row r="805" ht="34.9" customHeight="1" spans="1:10">
      <c r="A805" s="553">
        <f t="shared" si="194"/>
        <v>7</v>
      </c>
      <c r="B805" s="376">
        <v>2111408</v>
      </c>
      <c r="C805" s="377" t="s">
        <v>733</v>
      </c>
      <c r="D805" s="277">
        <v>0</v>
      </c>
      <c r="E805" s="277">
        <v>0</v>
      </c>
      <c r="F805" s="277"/>
      <c r="G805" s="525" t="str">
        <f t="shared" si="195"/>
        <v/>
      </c>
      <c r="H805" s="525" t="str">
        <f t="shared" si="196"/>
        <v/>
      </c>
      <c r="I805" s="567" t="str">
        <f t="shared" si="198"/>
        <v>否</v>
      </c>
      <c r="J805" s="568" t="str">
        <f t="shared" si="199"/>
        <v>项</v>
      </c>
    </row>
    <row r="806" ht="34.9" customHeight="1" spans="1:10">
      <c r="A806" s="553">
        <f t="shared" si="194"/>
        <v>7</v>
      </c>
      <c r="B806" s="376">
        <v>2111409</v>
      </c>
      <c r="C806" s="377" t="s">
        <v>734</v>
      </c>
      <c r="D806" s="277">
        <v>0</v>
      </c>
      <c r="E806" s="277">
        <v>0</v>
      </c>
      <c r="F806" s="277"/>
      <c r="G806" s="525" t="str">
        <f t="shared" si="195"/>
        <v/>
      </c>
      <c r="H806" s="525" t="str">
        <f t="shared" si="196"/>
        <v/>
      </c>
      <c r="I806" s="567" t="str">
        <f t="shared" si="198"/>
        <v>否</v>
      </c>
      <c r="J806" s="568" t="str">
        <f t="shared" si="199"/>
        <v>项</v>
      </c>
    </row>
    <row r="807" ht="34.9" customHeight="1" spans="1:10">
      <c r="A807" s="553">
        <f t="shared" si="194"/>
        <v>7</v>
      </c>
      <c r="B807" s="376">
        <v>2111410</v>
      </c>
      <c r="C807" s="377" t="s">
        <v>735</v>
      </c>
      <c r="D807" s="277">
        <v>0</v>
      </c>
      <c r="E807" s="277">
        <v>0</v>
      </c>
      <c r="F807" s="277"/>
      <c r="G807" s="525" t="str">
        <f t="shared" si="195"/>
        <v/>
      </c>
      <c r="H807" s="525" t="str">
        <f t="shared" si="196"/>
        <v/>
      </c>
      <c r="I807" s="567" t="str">
        <f t="shared" si="198"/>
        <v>否</v>
      </c>
      <c r="J807" s="568" t="str">
        <f t="shared" si="199"/>
        <v>项</v>
      </c>
    </row>
    <row r="808" ht="34.9" customHeight="1" spans="1:10">
      <c r="A808" s="553">
        <f t="shared" si="194"/>
        <v>7</v>
      </c>
      <c r="B808" s="376">
        <v>2111411</v>
      </c>
      <c r="C808" s="377" t="s">
        <v>180</v>
      </c>
      <c r="D808" s="277">
        <v>0</v>
      </c>
      <c r="E808" s="277">
        <v>0</v>
      </c>
      <c r="F808" s="277"/>
      <c r="G808" s="525" t="str">
        <f t="shared" si="195"/>
        <v/>
      </c>
      <c r="H808" s="525" t="str">
        <f t="shared" si="196"/>
        <v/>
      </c>
      <c r="I808" s="567" t="str">
        <f t="shared" si="198"/>
        <v>否</v>
      </c>
      <c r="J808" s="568" t="str">
        <f t="shared" si="199"/>
        <v>项</v>
      </c>
    </row>
    <row r="809" ht="34.9" customHeight="1" spans="1:10">
      <c r="A809" s="553">
        <f t="shared" si="194"/>
        <v>7</v>
      </c>
      <c r="B809" s="376">
        <v>2111413</v>
      </c>
      <c r="C809" s="377" t="s">
        <v>736</v>
      </c>
      <c r="D809" s="277">
        <v>0</v>
      </c>
      <c r="E809" s="277">
        <v>0</v>
      </c>
      <c r="F809" s="277"/>
      <c r="G809" s="525" t="str">
        <f t="shared" si="195"/>
        <v/>
      </c>
      <c r="H809" s="525" t="str">
        <f t="shared" si="196"/>
        <v/>
      </c>
      <c r="I809" s="567" t="str">
        <f t="shared" si="198"/>
        <v>否</v>
      </c>
      <c r="J809" s="568" t="str">
        <f t="shared" si="199"/>
        <v>项</v>
      </c>
    </row>
    <row r="810" ht="34.9" customHeight="1" spans="1:10">
      <c r="A810" s="553">
        <f t="shared" si="194"/>
        <v>7</v>
      </c>
      <c r="B810" s="376">
        <v>2111450</v>
      </c>
      <c r="C810" s="377" t="s">
        <v>148</v>
      </c>
      <c r="D810" s="277">
        <v>0</v>
      </c>
      <c r="E810" s="277">
        <v>0</v>
      </c>
      <c r="F810" s="277"/>
      <c r="G810" s="525" t="str">
        <f t="shared" si="195"/>
        <v/>
      </c>
      <c r="H810" s="525" t="str">
        <f t="shared" si="196"/>
        <v/>
      </c>
      <c r="I810" s="567" t="str">
        <f t="shared" si="198"/>
        <v>否</v>
      </c>
      <c r="J810" s="568" t="str">
        <f t="shared" si="199"/>
        <v>项</v>
      </c>
    </row>
    <row r="811" ht="34.9" customHeight="1" spans="1:10">
      <c r="A811" s="553">
        <f t="shared" si="194"/>
        <v>7</v>
      </c>
      <c r="B811" s="376">
        <v>2111499</v>
      </c>
      <c r="C811" s="377" t="s">
        <v>737</v>
      </c>
      <c r="D811" s="277">
        <v>0</v>
      </c>
      <c r="E811" s="277">
        <v>0</v>
      </c>
      <c r="F811" s="277"/>
      <c r="G811" s="525" t="str">
        <f t="shared" si="195"/>
        <v/>
      </c>
      <c r="H811" s="525" t="str">
        <f t="shared" si="196"/>
        <v/>
      </c>
      <c r="I811" s="567" t="str">
        <f t="shared" si="198"/>
        <v>否</v>
      </c>
      <c r="J811" s="568" t="str">
        <f t="shared" si="199"/>
        <v>项</v>
      </c>
    </row>
    <row r="812" ht="34.9" customHeight="1" spans="1:10">
      <c r="A812" s="553">
        <f t="shared" si="194"/>
        <v>5</v>
      </c>
      <c r="B812" s="376">
        <v>21199</v>
      </c>
      <c r="C812" s="378" t="s">
        <v>738</v>
      </c>
      <c r="D812" s="277">
        <f>SUM(D813)</f>
        <v>5293</v>
      </c>
      <c r="E812" s="277">
        <f t="shared" ref="D812:F812" si="207">SUM(E813)</f>
        <v>731</v>
      </c>
      <c r="F812" s="277">
        <f t="shared" si="207"/>
        <v>329</v>
      </c>
      <c r="G812" s="525">
        <f t="shared" si="195"/>
        <v>-0.938</v>
      </c>
      <c r="H812" s="525">
        <f t="shared" si="196"/>
        <v>0.45</v>
      </c>
      <c r="I812" s="567" t="str">
        <f t="shared" si="198"/>
        <v>是</v>
      </c>
      <c r="J812" s="568" t="str">
        <f t="shared" si="199"/>
        <v>款</v>
      </c>
    </row>
    <row r="813" ht="34.9" customHeight="1" spans="1:10">
      <c r="A813" s="553">
        <f t="shared" si="194"/>
        <v>7</v>
      </c>
      <c r="B813" s="570">
        <v>2119999</v>
      </c>
      <c r="C813" s="378" t="s">
        <v>739</v>
      </c>
      <c r="D813" s="277">
        <v>5293</v>
      </c>
      <c r="E813" s="277">
        <v>731</v>
      </c>
      <c r="F813" s="277">
        <v>329</v>
      </c>
      <c r="G813" s="525">
        <f t="shared" si="195"/>
        <v>-0.938</v>
      </c>
      <c r="H813" s="525">
        <f t="shared" si="196"/>
        <v>0.45</v>
      </c>
      <c r="I813" s="567" t="str">
        <f t="shared" si="198"/>
        <v>是</v>
      </c>
      <c r="J813" s="568" t="str">
        <f t="shared" si="199"/>
        <v>项</v>
      </c>
    </row>
    <row r="814" ht="34.9" customHeight="1" spans="1:10">
      <c r="A814" s="553">
        <f t="shared" si="194"/>
        <v>3</v>
      </c>
      <c r="B814" s="561">
        <v>212</v>
      </c>
      <c r="C814" s="562" t="s">
        <v>98</v>
      </c>
      <c r="D814" s="282">
        <f>+D815+D826+D828+D831+D833+D835</f>
        <v>6856</v>
      </c>
      <c r="E814" s="282">
        <f t="shared" ref="D814:F814" si="208">+E815+E826+E828+E831+E833+E835</f>
        <v>11658</v>
      </c>
      <c r="F814" s="282">
        <f t="shared" si="208"/>
        <v>16703</v>
      </c>
      <c r="G814" s="521">
        <f t="shared" si="195"/>
        <v>1.436</v>
      </c>
      <c r="H814" s="521">
        <f t="shared" si="196"/>
        <v>1.433</v>
      </c>
      <c r="I814" s="567" t="str">
        <f t="shared" si="198"/>
        <v>是</v>
      </c>
      <c r="J814" s="568" t="str">
        <f t="shared" si="199"/>
        <v>类</v>
      </c>
    </row>
    <row r="815" ht="34.9" customHeight="1" spans="1:10">
      <c r="A815" s="553">
        <f t="shared" si="194"/>
        <v>5</v>
      </c>
      <c r="B815" s="376">
        <v>21201</v>
      </c>
      <c r="C815" s="377" t="s">
        <v>740</v>
      </c>
      <c r="D815" s="277">
        <f>SUM(D816:D825)</f>
        <v>1724</v>
      </c>
      <c r="E815" s="277">
        <f t="shared" ref="D815:F815" si="209">SUM(E816:E825)</f>
        <v>2248</v>
      </c>
      <c r="F815" s="277">
        <f t="shared" si="209"/>
        <v>1712</v>
      </c>
      <c r="G815" s="525">
        <f t="shared" si="195"/>
        <v>-0.007</v>
      </c>
      <c r="H815" s="525">
        <f t="shared" si="196"/>
        <v>0.762</v>
      </c>
      <c r="I815" s="567" t="str">
        <f t="shared" si="198"/>
        <v>是</v>
      </c>
      <c r="J815" s="568" t="str">
        <f t="shared" si="199"/>
        <v>款</v>
      </c>
    </row>
    <row r="816" ht="34.9" customHeight="1" spans="1:10">
      <c r="A816" s="553">
        <f t="shared" si="194"/>
        <v>7</v>
      </c>
      <c r="B816" s="376">
        <v>2120101</v>
      </c>
      <c r="C816" s="377" t="s">
        <v>139</v>
      </c>
      <c r="D816" s="277">
        <v>311</v>
      </c>
      <c r="E816" s="277">
        <v>274</v>
      </c>
      <c r="F816" s="277">
        <v>298</v>
      </c>
      <c r="G816" s="525">
        <f t="shared" si="195"/>
        <v>-0.042</v>
      </c>
      <c r="H816" s="525">
        <f t="shared" si="196"/>
        <v>1.088</v>
      </c>
      <c r="I816" s="567" t="str">
        <f t="shared" si="198"/>
        <v>是</v>
      </c>
      <c r="J816" s="568" t="str">
        <f t="shared" si="199"/>
        <v>项</v>
      </c>
    </row>
    <row r="817" ht="34.9" customHeight="1" spans="1:10">
      <c r="A817" s="553">
        <f t="shared" si="194"/>
        <v>7</v>
      </c>
      <c r="B817" s="376">
        <v>2120102</v>
      </c>
      <c r="C817" s="378" t="s">
        <v>140</v>
      </c>
      <c r="D817" s="277">
        <v>0</v>
      </c>
      <c r="E817" s="277">
        <v>0</v>
      </c>
      <c r="F817" s="277"/>
      <c r="G817" s="525" t="str">
        <f t="shared" si="195"/>
        <v/>
      </c>
      <c r="H817" s="525" t="str">
        <f t="shared" si="196"/>
        <v/>
      </c>
      <c r="I817" s="567" t="str">
        <f t="shared" si="198"/>
        <v>否</v>
      </c>
      <c r="J817" s="568" t="str">
        <f t="shared" si="199"/>
        <v>项</v>
      </c>
    </row>
    <row r="818" ht="34.9" customHeight="1" spans="1:10">
      <c r="A818" s="553">
        <f t="shared" si="194"/>
        <v>7</v>
      </c>
      <c r="B818" s="376">
        <v>2120103</v>
      </c>
      <c r="C818" s="377" t="s">
        <v>141</v>
      </c>
      <c r="D818" s="277">
        <v>0</v>
      </c>
      <c r="E818" s="277">
        <v>0</v>
      </c>
      <c r="F818" s="277"/>
      <c r="G818" s="525" t="str">
        <f t="shared" si="195"/>
        <v/>
      </c>
      <c r="H818" s="525" t="str">
        <f t="shared" si="196"/>
        <v/>
      </c>
      <c r="I818" s="567" t="str">
        <f t="shared" si="198"/>
        <v>否</v>
      </c>
      <c r="J818" s="568" t="str">
        <f t="shared" si="199"/>
        <v>项</v>
      </c>
    </row>
    <row r="819" ht="34.9" customHeight="1" spans="1:10">
      <c r="A819" s="553">
        <f t="shared" si="194"/>
        <v>7</v>
      </c>
      <c r="B819" s="376">
        <v>2120104</v>
      </c>
      <c r="C819" s="377" t="s">
        <v>741</v>
      </c>
      <c r="D819" s="277">
        <v>783</v>
      </c>
      <c r="E819" s="277">
        <v>890</v>
      </c>
      <c r="F819" s="277">
        <v>739</v>
      </c>
      <c r="G819" s="525">
        <f t="shared" si="195"/>
        <v>-0.056</v>
      </c>
      <c r="H819" s="525">
        <f t="shared" si="196"/>
        <v>0.83</v>
      </c>
      <c r="I819" s="567" t="str">
        <f t="shared" si="198"/>
        <v>是</v>
      </c>
      <c r="J819" s="568" t="str">
        <f t="shared" si="199"/>
        <v>项</v>
      </c>
    </row>
    <row r="820" ht="34.9" customHeight="1" spans="1:10">
      <c r="A820" s="553">
        <f t="shared" si="194"/>
        <v>7</v>
      </c>
      <c r="B820" s="376">
        <v>2120105</v>
      </c>
      <c r="C820" s="377" t="s">
        <v>742</v>
      </c>
      <c r="D820" s="277">
        <v>0</v>
      </c>
      <c r="E820" s="277">
        <v>0</v>
      </c>
      <c r="F820" s="277"/>
      <c r="G820" s="525" t="str">
        <f t="shared" si="195"/>
        <v/>
      </c>
      <c r="H820" s="525" t="str">
        <f t="shared" si="196"/>
        <v/>
      </c>
      <c r="I820" s="567" t="str">
        <f t="shared" si="198"/>
        <v>否</v>
      </c>
      <c r="J820" s="568" t="str">
        <f t="shared" si="199"/>
        <v>项</v>
      </c>
    </row>
    <row r="821" ht="34.9" customHeight="1" spans="1:10">
      <c r="A821" s="553">
        <f t="shared" si="194"/>
        <v>7</v>
      </c>
      <c r="B821" s="376">
        <v>2120106</v>
      </c>
      <c r="C821" s="377" t="s">
        <v>743</v>
      </c>
      <c r="D821" s="277">
        <v>128</v>
      </c>
      <c r="E821" s="277">
        <v>132</v>
      </c>
      <c r="F821" s="277">
        <v>125</v>
      </c>
      <c r="G821" s="525">
        <f t="shared" si="195"/>
        <v>-0.023</v>
      </c>
      <c r="H821" s="525">
        <f t="shared" si="196"/>
        <v>0.947</v>
      </c>
      <c r="I821" s="567" t="str">
        <f t="shared" si="198"/>
        <v>是</v>
      </c>
      <c r="J821" s="568" t="str">
        <f t="shared" si="199"/>
        <v>项</v>
      </c>
    </row>
    <row r="822" ht="34.9" customHeight="1" spans="1:10">
      <c r="A822" s="553">
        <f t="shared" si="194"/>
        <v>7</v>
      </c>
      <c r="B822" s="376">
        <v>2120107</v>
      </c>
      <c r="C822" s="377" t="s">
        <v>744</v>
      </c>
      <c r="D822" s="277">
        <v>0</v>
      </c>
      <c r="E822" s="277">
        <v>0</v>
      </c>
      <c r="F822" s="277"/>
      <c r="G822" s="525" t="str">
        <f t="shared" si="195"/>
        <v/>
      </c>
      <c r="H822" s="525" t="str">
        <f t="shared" si="196"/>
        <v/>
      </c>
      <c r="I822" s="567" t="str">
        <f t="shared" si="198"/>
        <v>否</v>
      </c>
      <c r="J822" s="568" t="str">
        <f t="shared" si="199"/>
        <v>项</v>
      </c>
    </row>
    <row r="823" ht="34.9" customHeight="1" spans="1:10">
      <c r="A823" s="553">
        <f t="shared" si="194"/>
        <v>7</v>
      </c>
      <c r="B823" s="376">
        <v>2120109</v>
      </c>
      <c r="C823" s="377" t="s">
        <v>745</v>
      </c>
      <c r="D823" s="277">
        <v>0</v>
      </c>
      <c r="E823" s="277">
        <v>0</v>
      </c>
      <c r="F823" s="277"/>
      <c r="G823" s="525" t="str">
        <f t="shared" si="195"/>
        <v/>
      </c>
      <c r="H823" s="525" t="str">
        <f t="shared" si="196"/>
        <v/>
      </c>
      <c r="I823" s="567" t="str">
        <f t="shared" si="198"/>
        <v>否</v>
      </c>
      <c r="J823" s="568" t="str">
        <f t="shared" si="199"/>
        <v>项</v>
      </c>
    </row>
    <row r="824" ht="34.9" customHeight="1" spans="1:10">
      <c r="A824" s="553">
        <f t="shared" si="194"/>
        <v>7</v>
      </c>
      <c r="B824" s="376">
        <v>2120110</v>
      </c>
      <c r="C824" s="377" t="s">
        <v>746</v>
      </c>
      <c r="D824" s="277">
        <v>0</v>
      </c>
      <c r="E824" s="277">
        <v>0</v>
      </c>
      <c r="F824" s="277"/>
      <c r="G824" s="525" t="str">
        <f t="shared" si="195"/>
        <v/>
      </c>
      <c r="H824" s="525" t="str">
        <f t="shared" si="196"/>
        <v/>
      </c>
      <c r="I824" s="567" t="str">
        <f t="shared" si="198"/>
        <v>否</v>
      </c>
      <c r="J824" s="568" t="str">
        <f t="shared" si="199"/>
        <v>项</v>
      </c>
    </row>
    <row r="825" ht="34.9" customHeight="1" spans="1:10">
      <c r="A825" s="553">
        <f t="shared" si="194"/>
        <v>7</v>
      </c>
      <c r="B825" s="376">
        <v>2120199</v>
      </c>
      <c r="C825" s="377" t="s">
        <v>747</v>
      </c>
      <c r="D825" s="277">
        <v>502</v>
      </c>
      <c r="E825" s="277">
        <v>952</v>
      </c>
      <c r="F825" s="277">
        <v>550</v>
      </c>
      <c r="G825" s="525">
        <f t="shared" si="195"/>
        <v>0.096</v>
      </c>
      <c r="H825" s="525">
        <f t="shared" si="196"/>
        <v>0.578</v>
      </c>
      <c r="I825" s="567" t="str">
        <f t="shared" si="198"/>
        <v>是</v>
      </c>
      <c r="J825" s="568" t="str">
        <f t="shared" si="199"/>
        <v>项</v>
      </c>
    </row>
    <row r="826" ht="34.9" customHeight="1" spans="1:10">
      <c r="A826" s="553">
        <f t="shared" si="194"/>
        <v>5</v>
      </c>
      <c r="B826" s="376">
        <v>21202</v>
      </c>
      <c r="C826" s="377" t="s">
        <v>748</v>
      </c>
      <c r="D826" s="277">
        <f>SUM(D827)</f>
        <v>215</v>
      </c>
      <c r="E826" s="277">
        <f t="shared" ref="D826:F826" si="210">SUM(E827)</f>
        <v>0</v>
      </c>
      <c r="F826" s="277">
        <f t="shared" si="210"/>
        <v>6345</v>
      </c>
      <c r="G826" s="525">
        <f t="shared" si="195"/>
        <v>28.512</v>
      </c>
      <c r="H826" s="525" t="str">
        <f t="shared" si="196"/>
        <v/>
      </c>
      <c r="I826" s="567" t="str">
        <f t="shared" si="198"/>
        <v>是</v>
      </c>
      <c r="J826" s="568" t="str">
        <f t="shared" si="199"/>
        <v>款</v>
      </c>
    </row>
    <row r="827" ht="34.9" customHeight="1" spans="1:10">
      <c r="A827" s="553">
        <f t="shared" si="194"/>
        <v>7</v>
      </c>
      <c r="B827" s="376">
        <v>2120201</v>
      </c>
      <c r="C827" s="377" t="s">
        <v>749</v>
      </c>
      <c r="D827" s="277">
        <v>215</v>
      </c>
      <c r="E827" s="277">
        <v>0</v>
      </c>
      <c r="F827" s="277">
        <v>6345</v>
      </c>
      <c r="G827" s="525">
        <f t="shared" si="195"/>
        <v>28.512</v>
      </c>
      <c r="H827" s="525" t="str">
        <f t="shared" si="196"/>
        <v/>
      </c>
      <c r="I827" s="567" t="str">
        <f t="shared" si="198"/>
        <v>是</v>
      </c>
      <c r="J827" s="568" t="str">
        <f t="shared" si="199"/>
        <v>项</v>
      </c>
    </row>
    <row r="828" ht="34.9" customHeight="1" spans="1:10">
      <c r="A828" s="553">
        <f t="shared" si="194"/>
        <v>5</v>
      </c>
      <c r="B828" s="376">
        <v>21203</v>
      </c>
      <c r="C828" s="377" t="s">
        <v>750</v>
      </c>
      <c r="D828" s="277">
        <f>SUM(D829:D830)</f>
        <v>1605</v>
      </c>
      <c r="E828" s="277">
        <f t="shared" ref="D828:F828" si="211">SUM(E829:E830)</f>
        <v>7846</v>
      </c>
      <c r="F828" s="277">
        <f t="shared" si="211"/>
        <v>234</v>
      </c>
      <c r="G828" s="525">
        <f t="shared" si="195"/>
        <v>-0.854</v>
      </c>
      <c r="H828" s="525">
        <f t="shared" si="196"/>
        <v>0.03</v>
      </c>
      <c r="I828" s="567" t="str">
        <f t="shared" si="198"/>
        <v>是</v>
      </c>
      <c r="J828" s="568" t="str">
        <f t="shared" si="199"/>
        <v>款</v>
      </c>
    </row>
    <row r="829" ht="34.9" customHeight="1" spans="1:10">
      <c r="A829" s="553">
        <f t="shared" si="194"/>
        <v>7</v>
      </c>
      <c r="B829" s="376">
        <v>2120303</v>
      </c>
      <c r="C829" s="377" t="s">
        <v>751</v>
      </c>
      <c r="D829" s="277">
        <v>29</v>
      </c>
      <c r="E829" s="277">
        <v>2163</v>
      </c>
      <c r="F829" s="277">
        <v>99</v>
      </c>
      <c r="G829" s="525">
        <f t="shared" si="195"/>
        <v>2.414</v>
      </c>
      <c r="H829" s="525">
        <f t="shared" si="196"/>
        <v>0.046</v>
      </c>
      <c r="I829" s="567" t="str">
        <f t="shared" si="198"/>
        <v>是</v>
      </c>
      <c r="J829" s="568" t="str">
        <f t="shared" si="199"/>
        <v>项</v>
      </c>
    </row>
    <row r="830" ht="34.9" customHeight="1" spans="1:10">
      <c r="A830" s="553">
        <f t="shared" si="194"/>
        <v>7</v>
      </c>
      <c r="B830" s="376">
        <v>2120399</v>
      </c>
      <c r="C830" s="378" t="s">
        <v>752</v>
      </c>
      <c r="D830" s="277">
        <v>1576</v>
      </c>
      <c r="E830" s="277">
        <v>5683</v>
      </c>
      <c r="F830" s="277">
        <v>135</v>
      </c>
      <c r="G830" s="525">
        <f t="shared" si="195"/>
        <v>-0.914</v>
      </c>
      <c r="H830" s="525">
        <f t="shared" si="196"/>
        <v>0.024</v>
      </c>
      <c r="I830" s="567" t="str">
        <f t="shared" si="198"/>
        <v>是</v>
      </c>
      <c r="J830" s="568" t="str">
        <f t="shared" si="199"/>
        <v>项</v>
      </c>
    </row>
    <row r="831" ht="34.9" customHeight="1" spans="1:10">
      <c r="A831" s="553">
        <f t="shared" si="194"/>
        <v>5</v>
      </c>
      <c r="B831" s="376">
        <v>21205</v>
      </c>
      <c r="C831" s="378" t="s">
        <v>753</v>
      </c>
      <c r="D831" s="277">
        <f t="shared" ref="D831:D835" si="212">SUM(D832)</f>
        <v>845</v>
      </c>
      <c r="E831" s="277">
        <f t="shared" ref="D831:F831" si="213">SUM(E832)</f>
        <v>962</v>
      </c>
      <c r="F831" s="277">
        <f t="shared" si="213"/>
        <v>628</v>
      </c>
      <c r="G831" s="525">
        <f t="shared" si="195"/>
        <v>-0.257</v>
      </c>
      <c r="H831" s="525">
        <f t="shared" si="196"/>
        <v>0.653</v>
      </c>
      <c r="I831" s="567" t="str">
        <f t="shared" si="198"/>
        <v>是</v>
      </c>
      <c r="J831" s="568" t="str">
        <f t="shared" si="199"/>
        <v>款</v>
      </c>
    </row>
    <row r="832" ht="34.9" customHeight="1" spans="1:10">
      <c r="A832" s="553">
        <f t="shared" si="194"/>
        <v>7</v>
      </c>
      <c r="B832" s="376">
        <v>2120501</v>
      </c>
      <c r="C832" s="378" t="s">
        <v>754</v>
      </c>
      <c r="D832" s="277">
        <v>845</v>
      </c>
      <c r="E832" s="277">
        <v>962</v>
      </c>
      <c r="F832" s="277">
        <v>628</v>
      </c>
      <c r="G832" s="525">
        <f t="shared" si="195"/>
        <v>-0.257</v>
      </c>
      <c r="H832" s="525">
        <f t="shared" si="196"/>
        <v>0.653</v>
      </c>
      <c r="I832" s="567" t="str">
        <f t="shared" si="198"/>
        <v>是</v>
      </c>
      <c r="J832" s="568" t="str">
        <f t="shared" si="199"/>
        <v>项</v>
      </c>
    </row>
    <row r="833" ht="34.9" customHeight="1" spans="1:10">
      <c r="A833" s="553">
        <f t="shared" si="194"/>
        <v>5</v>
      </c>
      <c r="B833" s="376">
        <v>21206</v>
      </c>
      <c r="C833" s="378" t="s">
        <v>755</v>
      </c>
      <c r="D833" s="277">
        <f t="shared" si="212"/>
        <v>0</v>
      </c>
      <c r="E833" s="277">
        <f t="shared" ref="D833:F833" si="214">SUM(E834)</f>
        <v>0</v>
      </c>
      <c r="F833" s="277">
        <f t="shared" si="214"/>
        <v>0</v>
      </c>
      <c r="G833" s="525" t="str">
        <f t="shared" si="195"/>
        <v/>
      </c>
      <c r="H833" s="525" t="str">
        <f t="shared" si="196"/>
        <v/>
      </c>
      <c r="I833" s="567" t="str">
        <f t="shared" si="198"/>
        <v>否</v>
      </c>
      <c r="J833" s="568" t="str">
        <f t="shared" si="199"/>
        <v>款</v>
      </c>
    </row>
    <row r="834" ht="34.9" customHeight="1" spans="1:10">
      <c r="A834" s="553">
        <f t="shared" si="194"/>
        <v>7</v>
      </c>
      <c r="B834" s="376">
        <v>2120601</v>
      </c>
      <c r="C834" s="378" t="s">
        <v>756</v>
      </c>
      <c r="D834" s="277">
        <v>0</v>
      </c>
      <c r="E834" s="277">
        <v>0</v>
      </c>
      <c r="F834" s="277"/>
      <c r="G834" s="525" t="str">
        <f t="shared" si="195"/>
        <v/>
      </c>
      <c r="H834" s="525" t="str">
        <f t="shared" si="196"/>
        <v/>
      </c>
      <c r="I834" s="567" t="str">
        <f t="shared" si="198"/>
        <v>否</v>
      </c>
      <c r="J834" s="568" t="str">
        <f t="shared" si="199"/>
        <v>项</v>
      </c>
    </row>
    <row r="835" ht="34.9" customHeight="1" spans="1:10">
      <c r="A835" s="553">
        <f t="shared" si="194"/>
        <v>5</v>
      </c>
      <c r="B835" s="376">
        <v>21299</v>
      </c>
      <c r="C835" s="378" t="s">
        <v>757</v>
      </c>
      <c r="D835" s="277">
        <f t="shared" si="212"/>
        <v>2467</v>
      </c>
      <c r="E835" s="277">
        <f t="shared" ref="D835:F835" si="215">SUM(E836)</f>
        <v>602</v>
      </c>
      <c r="F835" s="277">
        <f t="shared" si="215"/>
        <v>7784</v>
      </c>
      <c r="G835" s="525">
        <f t="shared" si="195"/>
        <v>2.155</v>
      </c>
      <c r="H835" s="525">
        <f t="shared" si="196"/>
        <v>12.93</v>
      </c>
      <c r="I835" s="567" t="str">
        <f t="shared" si="198"/>
        <v>是</v>
      </c>
      <c r="J835" s="568" t="str">
        <f t="shared" si="199"/>
        <v>款</v>
      </c>
    </row>
    <row r="836" ht="34.9" customHeight="1" spans="1:10">
      <c r="A836" s="553">
        <f t="shared" si="194"/>
        <v>7</v>
      </c>
      <c r="B836" s="570">
        <v>2129999</v>
      </c>
      <c r="C836" s="378" t="s">
        <v>758</v>
      </c>
      <c r="D836" s="277">
        <v>2467</v>
      </c>
      <c r="E836" s="277">
        <v>602</v>
      </c>
      <c r="F836" s="277">
        <v>7784</v>
      </c>
      <c r="G836" s="525">
        <f t="shared" si="195"/>
        <v>2.155</v>
      </c>
      <c r="H836" s="525">
        <f t="shared" si="196"/>
        <v>12.93</v>
      </c>
      <c r="I836" s="567" t="str">
        <f t="shared" si="198"/>
        <v>是</v>
      </c>
      <c r="J836" s="568" t="str">
        <f t="shared" si="199"/>
        <v>项</v>
      </c>
    </row>
    <row r="837" ht="34.9" customHeight="1" spans="1:10">
      <c r="A837" s="553">
        <f t="shared" si="194"/>
        <v>3</v>
      </c>
      <c r="B837" s="561">
        <v>213</v>
      </c>
      <c r="C837" s="562" t="s">
        <v>100</v>
      </c>
      <c r="D837" s="282">
        <f>+D838+D864+D889+D917+D928+D935+D942+D945</f>
        <v>19960</v>
      </c>
      <c r="E837" s="282">
        <f t="shared" ref="D837:F837" si="216">+E838+E864+E889+E917+E928+E935+E942+E945</f>
        <v>37748</v>
      </c>
      <c r="F837" s="282">
        <f t="shared" si="216"/>
        <v>23262</v>
      </c>
      <c r="G837" s="521">
        <f t="shared" si="195"/>
        <v>0.165</v>
      </c>
      <c r="H837" s="521">
        <f t="shared" si="196"/>
        <v>0.616</v>
      </c>
      <c r="I837" s="567" t="str">
        <f t="shared" si="198"/>
        <v>是</v>
      </c>
      <c r="J837" s="568" t="str">
        <f t="shared" si="199"/>
        <v>类</v>
      </c>
    </row>
    <row r="838" ht="34.9" customHeight="1" spans="1:10">
      <c r="A838" s="553">
        <f t="shared" ref="A838:A901" si="217">LEN(B838)</f>
        <v>5</v>
      </c>
      <c r="B838" s="376">
        <v>21301</v>
      </c>
      <c r="C838" s="378" t="s">
        <v>759</v>
      </c>
      <c r="D838" s="277">
        <f>SUM(D839:D863)</f>
        <v>8247</v>
      </c>
      <c r="E838" s="277">
        <f t="shared" ref="D838:F838" si="218">SUM(E839:E863)</f>
        <v>17384</v>
      </c>
      <c r="F838" s="277">
        <f t="shared" si="218"/>
        <v>7226</v>
      </c>
      <c r="G838" s="525">
        <f t="shared" ref="G838:G901" si="219">IF(D838&lt;&gt;0,F838/D838-1,"")</f>
        <v>-0.124</v>
      </c>
      <c r="H838" s="525">
        <f t="shared" ref="H838:H901" si="220">IF(E838&lt;&gt;0,F838/E838,"")</f>
        <v>0.416</v>
      </c>
      <c r="I838" s="567" t="str">
        <f t="shared" si="198"/>
        <v>是</v>
      </c>
      <c r="J838" s="568" t="str">
        <f t="shared" si="199"/>
        <v>款</v>
      </c>
    </row>
    <row r="839" ht="34.9" customHeight="1" spans="1:10">
      <c r="A839" s="553">
        <f t="shared" si="217"/>
        <v>7</v>
      </c>
      <c r="B839" s="376">
        <v>2130101</v>
      </c>
      <c r="C839" s="377" t="s">
        <v>139</v>
      </c>
      <c r="D839" s="277">
        <v>442</v>
      </c>
      <c r="E839" s="277">
        <v>356</v>
      </c>
      <c r="F839" s="277">
        <v>359</v>
      </c>
      <c r="G839" s="525">
        <f t="shared" si="219"/>
        <v>-0.188</v>
      </c>
      <c r="H839" s="525">
        <f t="shared" si="220"/>
        <v>1.008</v>
      </c>
      <c r="I839" s="567" t="str">
        <f t="shared" si="198"/>
        <v>是</v>
      </c>
      <c r="J839" s="568" t="str">
        <f t="shared" si="199"/>
        <v>项</v>
      </c>
    </row>
    <row r="840" ht="34.9" customHeight="1" spans="1:10">
      <c r="A840" s="553">
        <f t="shared" si="217"/>
        <v>7</v>
      </c>
      <c r="B840" s="376">
        <v>2130102</v>
      </c>
      <c r="C840" s="378" t="s">
        <v>140</v>
      </c>
      <c r="D840" s="277">
        <v>0</v>
      </c>
      <c r="E840" s="277">
        <v>0</v>
      </c>
      <c r="F840" s="277"/>
      <c r="G840" s="525" t="str">
        <f t="shared" si="219"/>
        <v/>
      </c>
      <c r="H840" s="525" t="str">
        <f t="shared" si="220"/>
        <v/>
      </c>
      <c r="I840" s="567" t="str">
        <f t="shared" si="198"/>
        <v>否</v>
      </c>
      <c r="J840" s="568" t="str">
        <f t="shared" si="199"/>
        <v>项</v>
      </c>
    </row>
    <row r="841" ht="34.9" customHeight="1" spans="1:10">
      <c r="A841" s="553">
        <f t="shared" si="217"/>
        <v>7</v>
      </c>
      <c r="B841" s="376">
        <v>2130103</v>
      </c>
      <c r="C841" s="378" t="s">
        <v>141</v>
      </c>
      <c r="D841" s="277">
        <v>0</v>
      </c>
      <c r="E841" s="277">
        <v>0</v>
      </c>
      <c r="F841" s="277"/>
      <c r="G841" s="525" t="str">
        <f t="shared" si="219"/>
        <v/>
      </c>
      <c r="H841" s="525" t="str">
        <f t="shared" si="220"/>
        <v/>
      </c>
      <c r="I841" s="567" t="str">
        <f t="shared" si="198"/>
        <v>否</v>
      </c>
      <c r="J841" s="568" t="str">
        <f t="shared" si="199"/>
        <v>项</v>
      </c>
    </row>
    <row r="842" ht="34.9" customHeight="1" spans="1:10">
      <c r="A842" s="553">
        <f t="shared" si="217"/>
        <v>7</v>
      </c>
      <c r="B842" s="376">
        <v>2130104</v>
      </c>
      <c r="C842" s="377" t="s">
        <v>148</v>
      </c>
      <c r="D842" s="277">
        <v>3495</v>
      </c>
      <c r="E842" s="277">
        <v>3475</v>
      </c>
      <c r="F842" s="277">
        <v>3247</v>
      </c>
      <c r="G842" s="525">
        <f t="shared" si="219"/>
        <v>-0.071</v>
      </c>
      <c r="H842" s="525">
        <f t="shared" si="220"/>
        <v>0.934</v>
      </c>
      <c r="I842" s="567" t="str">
        <f t="shared" ref="I842:I905" si="221">IF(LEN(B842)=3,"是",IF(C842&lt;&gt;"",IF(SUM(D842:F842)&lt;&gt;0,"是","否"),"是"))</f>
        <v>是</v>
      </c>
      <c r="J842" s="568" t="str">
        <f t="shared" ref="J842:J905" si="222">IF(LEN(B842)=3,"类",IF(LEN(B842)=5,"款","项"))</f>
        <v>项</v>
      </c>
    </row>
    <row r="843" ht="34.9" customHeight="1" spans="1:10">
      <c r="A843" s="553">
        <f t="shared" si="217"/>
        <v>7</v>
      </c>
      <c r="B843" s="376">
        <v>2130105</v>
      </c>
      <c r="C843" s="377" t="s">
        <v>760</v>
      </c>
      <c r="D843" s="277">
        <v>0</v>
      </c>
      <c r="E843" s="277">
        <v>0</v>
      </c>
      <c r="F843" s="277"/>
      <c r="G843" s="525" t="str">
        <f t="shared" si="219"/>
        <v/>
      </c>
      <c r="H843" s="525" t="str">
        <f t="shared" si="220"/>
        <v/>
      </c>
      <c r="I843" s="567" t="str">
        <f t="shared" si="221"/>
        <v>否</v>
      </c>
      <c r="J843" s="568" t="str">
        <f t="shared" si="222"/>
        <v>项</v>
      </c>
    </row>
    <row r="844" ht="34.9" customHeight="1" spans="1:10">
      <c r="A844" s="553">
        <f t="shared" si="217"/>
        <v>7</v>
      </c>
      <c r="B844" s="376">
        <v>2130106</v>
      </c>
      <c r="C844" s="377" t="s">
        <v>761</v>
      </c>
      <c r="D844" s="277">
        <v>15</v>
      </c>
      <c r="E844" s="277">
        <v>16</v>
      </c>
      <c r="F844" s="277">
        <v>1182</v>
      </c>
      <c r="G844" s="525">
        <f t="shared" si="219"/>
        <v>77.8</v>
      </c>
      <c r="H844" s="525">
        <f t="shared" si="220"/>
        <v>73.875</v>
      </c>
      <c r="I844" s="567" t="str">
        <f t="shared" si="221"/>
        <v>是</v>
      </c>
      <c r="J844" s="568" t="str">
        <f t="shared" si="222"/>
        <v>项</v>
      </c>
    </row>
    <row r="845" ht="34.9" customHeight="1" spans="1:10">
      <c r="A845" s="553">
        <f t="shared" si="217"/>
        <v>7</v>
      </c>
      <c r="B845" s="376">
        <v>2130108</v>
      </c>
      <c r="C845" s="377" t="s">
        <v>762</v>
      </c>
      <c r="D845" s="277">
        <v>89</v>
      </c>
      <c r="E845" s="277">
        <v>129</v>
      </c>
      <c r="F845" s="277">
        <v>50</v>
      </c>
      <c r="G845" s="525">
        <f t="shared" si="219"/>
        <v>-0.438</v>
      </c>
      <c r="H845" s="525">
        <f t="shared" si="220"/>
        <v>0.388</v>
      </c>
      <c r="I845" s="567" t="str">
        <f t="shared" si="221"/>
        <v>是</v>
      </c>
      <c r="J845" s="568" t="str">
        <f t="shared" si="222"/>
        <v>项</v>
      </c>
    </row>
    <row r="846" ht="34.9" customHeight="1" spans="1:10">
      <c r="A846" s="553">
        <f t="shared" si="217"/>
        <v>7</v>
      </c>
      <c r="B846" s="376">
        <v>2130109</v>
      </c>
      <c r="C846" s="377" t="s">
        <v>763</v>
      </c>
      <c r="D846" s="277">
        <v>376</v>
      </c>
      <c r="E846" s="277">
        <v>1</v>
      </c>
      <c r="F846" s="277"/>
      <c r="G846" s="525">
        <f t="shared" si="219"/>
        <v>-1</v>
      </c>
      <c r="H846" s="525">
        <f t="shared" si="220"/>
        <v>0</v>
      </c>
      <c r="I846" s="567" t="str">
        <f t="shared" si="221"/>
        <v>是</v>
      </c>
      <c r="J846" s="568" t="str">
        <f t="shared" si="222"/>
        <v>项</v>
      </c>
    </row>
    <row r="847" s="426" customFormat="1" ht="34.9" customHeight="1" spans="1:12">
      <c r="A847" s="553">
        <f t="shared" si="217"/>
        <v>7</v>
      </c>
      <c r="B847" s="376">
        <v>2130110</v>
      </c>
      <c r="C847" s="377" t="s">
        <v>764</v>
      </c>
      <c r="D847" s="277">
        <v>0</v>
      </c>
      <c r="E847" s="277">
        <v>0</v>
      </c>
      <c r="F847" s="277"/>
      <c r="G847" s="525" t="str">
        <f t="shared" si="219"/>
        <v/>
      </c>
      <c r="H847" s="525" t="str">
        <f t="shared" si="220"/>
        <v/>
      </c>
      <c r="I847" s="567" t="str">
        <f t="shared" si="221"/>
        <v>否</v>
      </c>
      <c r="J847" s="568" t="str">
        <f t="shared" si="222"/>
        <v>项</v>
      </c>
      <c r="K847" s="555"/>
      <c r="L847" s="556"/>
    </row>
    <row r="848" ht="34.9" customHeight="1" spans="1:10">
      <c r="A848" s="553">
        <f t="shared" si="217"/>
        <v>7</v>
      </c>
      <c r="B848" s="376">
        <v>2130111</v>
      </c>
      <c r="C848" s="377" t="s">
        <v>765</v>
      </c>
      <c r="D848" s="277">
        <v>11</v>
      </c>
      <c r="E848" s="277">
        <v>1</v>
      </c>
      <c r="F848" s="277">
        <v>104</v>
      </c>
      <c r="G848" s="525">
        <f t="shared" si="219"/>
        <v>8.455</v>
      </c>
      <c r="H848" s="525">
        <f t="shared" si="220"/>
        <v>104</v>
      </c>
      <c r="I848" s="567" t="str">
        <f t="shared" si="221"/>
        <v>是</v>
      </c>
      <c r="J848" s="568" t="str">
        <f t="shared" si="222"/>
        <v>项</v>
      </c>
    </row>
    <row r="849" ht="34.9" customHeight="1" spans="1:10">
      <c r="A849" s="553">
        <f t="shared" si="217"/>
        <v>7</v>
      </c>
      <c r="B849" s="376">
        <v>2130112</v>
      </c>
      <c r="C849" s="377" t="s">
        <v>766</v>
      </c>
      <c r="D849" s="277">
        <v>0</v>
      </c>
      <c r="E849" s="277">
        <v>0</v>
      </c>
      <c r="F849" s="277"/>
      <c r="G849" s="525" t="str">
        <f t="shared" si="219"/>
        <v/>
      </c>
      <c r="H849" s="525" t="str">
        <f t="shared" si="220"/>
        <v/>
      </c>
      <c r="I849" s="567" t="str">
        <f t="shared" si="221"/>
        <v>否</v>
      </c>
      <c r="J849" s="568" t="str">
        <f t="shared" si="222"/>
        <v>项</v>
      </c>
    </row>
    <row r="850" ht="34.9" customHeight="1" spans="1:10">
      <c r="A850" s="553">
        <f t="shared" si="217"/>
        <v>7</v>
      </c>
      <c r="B850" s="376">
        <v>2130114</v>
      </c>
      <c r="C850" s="377" t="s">
        <v>767</v>
      </c>
      <c r="D850" s="277">
        <v>0</v>
      </c>
      <c r="E850" s="277">
        <v>0</v>
      </c>
      <c r="F850" s="277"/>
      <c r="G850" s="525" t="str">
        <f t="shared" si="219"/>
        <v/>
      </c>
      <c r="H850" s="525" t="str">
        <f t="shared" si="220"/>
        <v/>
      </c>
      <c r="I850" s="567" t="str">
        <f t="shared" si="221"/>
        <v>否</v>
      </c>
      <c r="J850" s="568" t="str">
        <f t="shared" si="222"/>
        <v>项</v>
      </c>
    </row>
    <row r="851" ht="34.9" customHeight="1" spans="1:10">
      <c r="A851" s="553">
        <f t="shared" si="217"/>
        <v>7</v>
      </c>
      <c r="B851" s="376">
        <v>2130119</v>
      </c>
      <c r="C851" s="377" t="s">
        <v>768</v>
      </c>
      <c r="D851" s="277">
        <v>45</v>
      </c>
      <c r="E851" s="277">
        <v>53</v>
      </c>
      <c r="F851" s="277">
        <v>16</v>
      </c>
      <c r="G851" s="525">
        <f t="shared" si="219"/>
        <v>-0.644</v>
      </c>
      <c r="H851" s="525">
        <f t="shared" si="220"/>
        <v>0.302</v>
      </c>
      <c r="I851" s="567" t="str">
        <f t="shared" si="221"/>
        <v>是</v>
      </c>
      <c r="J851" s="568" t="str">
        <f t="shared" si="222"/>
        <v>项</v>
      </c>
    </row>
    <row r="852" ht="34.9" customHeight="1" spans="1:10">
      <c r="A852" s="553">
        <f t="shared" si="217"/>
        <v>7</v>
      </c>
      <c r="B852" s="376">
        <v>2130120</v>
      </c>
      <c r="C852" s="377" t="s">
        <v>769</v>
      </c>
      <c r="D852" s="277">
        <v>0</v>
      </c>
      <c r="E852" s="277">
        <v>0</v>
      </c>
      <c r="F852" s="277"/>
      <c r="G852" s="525" t="str">
        <f t="shared" si="219"/>
        <v/>
      </c>
      <c r="H852" s="525" t="str">
        <f t="shared" si="220"/>
        <v/>
      </c>
      <c r="I852" s="567" t="str">
        <f t="shared" si="221"/>
        <v>否</v>
      </c>
      <c r="J852" s="568" t="str">
        <f t="shared" si="222"/>
        <v>项</v>
      </c>
    </row>
    <row r="853" ht="34.9" customHeight="1" spans="1:10">
      <c r="A853" s="553">
        <f t="shared" si="217"/>
        <v>7</v>
      </c>
      <c r="B853" s="376">
        <v>2130121</v>
      </c>
      <c r="C853" s="377" t="s">
        <v>770</v>
      </c>
      <c r="D853" s="277">
        <v>0</v>
      </c>
      <c r="E853" s="277">
        <v>3000</v>
      </c>
      <c r="F853" s="277"/>
      <c r="G853" s="525" t="str">
        <f t="shared" si="219"/>
        <v/>
      </c>
      <c r="H853" s="525">
        <f t="shared" si="220"/>
        <v>0</v>
      </c>
      <c r="I853" s="567" t="str">
        <f t="shared" si="221"/>
        <v>是</v>
      </c>
      <c r="J853" s="568" t="str">
        <f t="shared" si="222"/>
        <v>项</v>
      </c>
    </row>
    <row r="854" ht="34.9" customHeight="1" spans="1:10">
      <c r="A854" s="553">
        <f t="shared" si="217"/>
        <v>7</v>
      </c>
      <c r="B854" s="376">
        <v>2130122</v>
      </c>
      <c r="C854" s="377" t="s">
        <v>771</v>
      </c>
      <c r="D854" s="277">
        <v>1085</v>
      </c>
      <c r="E854" s="277">
        <v>661</v>
      </c>
      <c r="F854" s="277">
        <v>190</v>
      </c>
      <c r="G854" s="525">
        <f t="shared" si="219"/>
        <v>-0.825</v>
      </c>
      <c r="H854" s="525">
        <f t="shared" si="220"/>
        <v>0.287</v>
      </c>
      <c r="I854" s="567" t="str">
        <f t="shared" si="221"/>
        <v>是</v>
      </c>
      <c r="J854" s="568" t="str">
        <f t="shared" si="222"/>
        <v>项</v>
      </c>
    </row>
    <row r="855" ht="34.9" customHeight="1" spans="1:10">
      <c r="A855" s="553">
        <f t="shared" si="217"/>
        <v>7</v>
      </c>
      <c r="B855" s="376">
        <v>2130124</v>
      </c>
      <c r="C855" s="377" t="s">
        <v>772</v>
      </c>
      <c r="D855" s="277">
        <v>23</v>
      </c>
      <c r="E855" s="277">
        <v>0</v>
      </c>
      <c r="F855" s="277"/>
      <c r="G855" s="525">
        <f t="shared" si="219"/>
        <v>-1</v>
      </c>
      <c r="H855" s="525" t="str">
        <f t="shared" si="220"/>
        <v/>
      </c>
      <c r="I855" s="567" t="str">
        <f t="shared" si="221"/>
        <v>是</v>
      </c>
      <c r="J855" s="568" t="str">
        <f t="shared" si="222"/>
        <v>项</v>
      </c>
    </row>
    <row r="856" ht="34.9" customHeight="1" spans="1:10">
      <c r="A856" s="553">
        <f t="shared" si="217"/>
        <v>7</v>
      </c>
      <c r="B856" s="376">
        <v>2130125</v>
      </c>
      <c r="C856" s="377" t="s">
        <v>773</v>
      </c>
      <c r="D856" s="277">
        <v>0</v>
      </c>
      <c r="E856" s="277">
        <v>0</v>
      </c>
      <c r="F856" s="277"/>
      <c r="G856" s="525" t="str">
        <f t="shared" si="219"/>
        <v/>
      </c>
      <c r="H856" s="525" t="str">
        <f t="shared" si="220"/>
        <v/>
      </c>
      <c r="I856" s="567" t="str">
        <f t="shared" si="221"/>
        <v>否</v>
      </c>
      <c r="J856" s="568" t="str">
        <f t="shared" si="222"/>
        <v>项</v>
      </c>
    </row>
    <row r="857" ht="34.9" customHeight="1" spans="1:10">
      <c r="A857" s="553">
        <f t="shared" si="217"/>
        <v>7</v>
      </c>
      <c r="B857" s="376">
        <v>2130126</v>
      </c>
      <c r="C857" s="377" t="s">
        <v>774</v>
      </c>
      <c r="D857" s="277">
        <v>1529</v>
      </c>
      <c r="E857" s="277">
        <v>2740</v>
      </c>
      <c r="F857" s="277">
        <v>968</v>
      </c>
      <c r="G857" s="525">
        <f t="shared" si="219"/>
        <v>-0.367</v>
      </c>
      <c r="H857" s="525">
        <f t="shared" si="220"/>
        <v>0.353</v>
      </c>
      <c r="I857" s="567" t="str">
        <f t="shared" si="221"/>
        <v>是</v>
      </c>
      <c r="J857" s="568" t="str">
        <f t="shared" si="222"/>
        <v>项</v>
      </c>
    </row>
    <row r="858" ht="34.9" customHeight="1" spans="1:10">
      <c r="A858" s="553">
        <f t="shared" si="217"/>
        <v>7</v>
      </c>
      <c r="B858" s="376">
        <v>2130135</v>
      </c>
      <c r="C858" s="377" t="s">
        <v>775</v>
      </c>
      <c r="D858" s="277">
        <v>82</v>
      </c>
      <c r="E858" s="277">
        <v>3028</v>
      </c>
      <c r="F858" s="277">
        <v>150</v>
      </c>
      <c r="G858" s="525">
        <f t="shared" si="219"/>
        <v>0.829</v>
      </c>
      <c r="H858" s="525">
        <f t="shared" si="220"/>
        <v>0.05</v>
      </c>
      <c r="I858" s="567" t="str">
        <f t="shared" si="221"/>
        <v>是</v>
      </c>
      <c r="J858" s="568" t="str">
        <f t="shared" si="222"/>
        <v>项</v>
      </c>
    </row>
    <row r="859" ht="34.9" customHeight="1" spans="1:10">
      <c r="A859" s="553">
        <f t="shared" si="217"/>
        <v>7</v>
      </c>
      <c r="B859" s="376">
        <v>2130142</v>
      </c>
      <c r="C859" s="377" t="s">
        <v>776</v>
      </c>
      <c r="D859" s="277">
        <v>0</v>
      </c>
      <c r="E859" s="277">
        <v>2000</v>
      </c>
      <c r="F859" s="277">
        <v>270</v>
      </c>
      <c r="G859" s="525" t="str">
        <f t="shared" si="219"/>
        <v/>
      </c>
      <c r="H859" s="525">
        <f t="shared" si="220"/>
        <v>0.135</v>
      </c>
      <c r="I859" s="567" t="str">
        <f t="shared" si="221"/>
        <v>是</v>
      </c>
      <c r="J859" s="568" t="str">
        <f t="shared" si="222"/>
        <v>项</v>
      </c>
    </row>
    <row r="860" ht="34.9" customHeight="1" spans="1:10">
      <c r="A860" s="553">
        <f t="shared" si="217"/>
        <v>7</v>
      </c>
      <c r="B860" s="376">
        <v>2130148</v>
      </c>
      <c r="C860" s="377" t="s">
        <v>777</v>
      </c>
      <c r="D860" s="277">
        <v>0</v>
      </c>
      <c r="E860" s="277">
        <v>0</v>
      </c>
      <c r="F860" s="277"/>
      <c r="G860" s="525" t="str">
        <f t="shared" si="219"/>
        <v/>
      </c>
      <c r="H860" s="525" t="str">
        <f t="shared" si="220"/>
        <v/>
      </c>
      <c r="I860" s="567" t="str">
        <f t="shared" si="221"/>
        <v>否</v>
      </c>
      <c r="J860" s="568" t="str">
        <f t="shared" si="222"/>
        <v>项</v>
      </c>
    </row>
    <row r="861" ht="34.9" customHeight="1" spans="1:10">
      <c r="A861" s="553">
        <f t="shared" si="217"/>
        <v>7</v>
      </c>
      <c r="B861" s="376">
        <v>2130152</v>
      </c>
      <c r="C861" s="377" t="s">
        <v>778</v>
      </c>
      <c r="D861" s="277">
        <v>0</v>
      </c>
      <c r="E861" s="277">
        <v>0</v>
      </c>
      <c r="F861" s="277"/>
      <c r="G861" s="525" t="str">
        <f t="shared" si="219"/>
        <v/>
      </c>
      <c r="H861" s="525" t="str">
        <f t="shared" si="220"/>
        <v/>
      </c>
      <c r="I861" s="567" t="str">
        <f t="shared" si="221"/>
        <v>否</v>
      </c>
      <c r="J861" s="568" t="str">
        <f t="shared" si="222"/>
        <v>项</v>
      </c>
    </row>
    <row r="862" ht="34.9" customHeight="1" spans="1:10">
      <c r="A862" s="553">
        <f t="shared" si="217"/>
        <v>7</v>
      </c>
      <c r="B862" s="376">
        <v>2130153</v>
      </c>
      <c r="C862" s="377" t="s">
        <v>779</v>
      </c>
      <c r="D862" s="277">
        <v>163</v>
      </c>
      <c r="E862" s="277">
        <v>1377</v>
      </c>
      <c r="F862" s="277">
        <v>344</v>
      </c>
      <c r="G862" s="525">
        <f t="shared" si="219"/>
        <v>1.11</v>
      </c>
      <c r="H862" s="525">
        <f t="shared" si="220"/>
        <v>0.25</v>
      </c>
      <c r="I862" s="567" t="str">
        <f t="shared" si="221"/>
        <v>是</v>
      </c>
      <c r="J862" s="568" t="str">
        <f t="shared" si="222"/>
        <v>项</v>
      </c>
    </row>
    <row r="863" ht="34.9" customHeight="1" spans="1:10">
      <c r="A863" s="553">
        <f t="shared" si="217"/>
        <v>7</v>
      </c>
      <c r="B863" s="376">
        <v>2130199</v>
      </c>
      <c r="C863" s="377" t="s">
        <v>780</v>
      </c>
      <c r="D863" s="277">
        <v>892</v>
      </c>
      <c r="E863" s="277">
        <v>547</v>
      </c>
      <c r="F863" s="277">
        <v>346</v>
      </c>
      <c r="G863" s="525">
        <f t="shared" si="219"/>
        <v>-0.612</v>
      </c>
      <c r="H863" s="525">
        <f t="shared" si="220"/>
        <v>0.633</v>
      </c>
      <c r="I863" s="567" t="str">
        <f t="shared" si="221"/>
        <v>是</v>
      </c>
      <c r="J863" s="568" t="str">
        <f t="shared" si="222"/>
        <v>项</v>
      </c>
    </row>
    <row r="864" ht="34.9" customHeight="1" spans="1:10">
      <c r="A864" s="553">
        <f t="shared" si="217"/>
        <v>5</v>
      </c>
      <c r="B864" s="376">
        <v>21302</v>
      </c>
      <c r="C864" s="377" t="s">
        <v>781</v>
      </c>
      <c r="D864" s="277">
        <f>SUM(D865:D888)</f>
        <v>1780</v>
      </c>
      <c r="E864" s="277">
        <f t="shared" ref="D864:F864" si="223">SUM(E865:E888)</f>
        <v>4607</v>
      </c>
      <c r="F864" s="277">
        <f t="shared" si="223"/>
        <v>3004</v>
      </c>
      <c r="G864" s="525">
        <f t="shared" si="219"/>
        <v>0.688</v>
      </c>
      <c r="H864" s="525">
        <f t="shared" si="220"/>
        <v>0.652</v>
      </c>
      <c r="I864" s="567" t="str">
        <f t="shared" si="221"/>
        <v>是</v>
      </c>
      <c r="J864" s="568" t="str">
        <f t="shared" si="222"/>
        <v>款</v>
      </c>
    </row>
    <row r="865" ht="34.9" customHeight="1" spans="1:10">
      <c r="A865" s="553">
        <f t="shared" si="217"/>
        <v>7</v>
      </c>
      <c r="B865" s="376">
        <v>2130201</v>
      </c>
      <c r="C865" s="377" t="s">
        <v>139</v>
      </c>
      <c r="D865" s="277">
        <v>604</v>
      </c>
      <c r="E865" s="277">
        <v>212</v>
      </c>
      <c r="F865" s="277">
        <v>268</v>
      </c>
      <c r="G865" s="525">
        <f t="shared" si="219"/>
        <v>-0.556</v>
      </c>
      <c r="H865" s="525">
        <f t="shared" si="220"/>
        <v>1.264</v>
      </c>
      <c r="I865" s="567" t="str">
        <f t="shared" si="221"/>
        <v>是</v>
      </c>
      <c r="J865" s="568" t="str">
        <f t="shared" si="222"/>
        <v>项</v>
      </c>
    </row>
    <row r="866" ht="34.9" customHeight="1" spans="1:10">
      <c r="A866" s="553">
        <f t="shared" si="217"/>
        <v>7</v>
      </c>
      <c r="B866" s="376">
        <v>2130202</v>
      </c>
      <c r="C866" s="377" t="s">
        <v>140</v>
      </c>
      <c r="D866" s="277">
        <v>0</v>
      </c>
      <c r="E866" s="277">
        <v>0</v>
      </c>
      <c r="F866" s="277"/>
      <c r="G866" s="525" t="str">
        <f t="shared" si="219"/>
        <v/>
      </c>
      <c r="H866" s="525" t="str">
        <f t="shared" si="220"/>
        <v/>
      </c>
      <c r="I866" s="567" t="str">
        <f t="shared" si="221"/>
        <v>否</v>
      </c>
      <c r="J866" s="568" t="str">
        <f t="shared" si="222"/>
        <v>项</v>
      </c>
    </row>
    <row r="867" ht="34.9" customHeight="1" spans="1:10">
      <c r="A867" s="553">
        <f t="shared" si="217"/>
        <v>7</v>
      </c>
      <c r="B867" s="376">
        <v>2130203</v>
      </c>
      <c r="C867" s="377" t="s">
        <v>141</v>
      </c>
      <c r="D867" s="277">
        <v>0</v>
      </c>
      <c r="E867" s="277">
        <v>0</v>
      </c>
      <c r="F867" s="277"/>
      <c r="G867" s="525" t="str">
        <f t="shared" si="219"/>
        <v/>
      </c>
      <c r="H867" s="525" t="str">
        <f t="shared" si="220"/>
        <v/>
      </c>
      <c r="I867" s="567" t="str">
        <f t="shared" si="221"/>
        <v>否</v>
      </c>
      <c r="J867" s="568" t="str">
        <f t="shared" si="222"/>
        <v>项</v>
      </c>
    </row>
    <row r="868" ht="34.9" customHeight="1" spans="1:10">
      <c r="A868" s="553">
        <f t="shared" si="217"/>
        <v>7</v>
      </c>
      <c r="B868" s="376">
        <v>2130204</v>
      </c>
      <c r="C868" s="377" t="s">
        <v>782</v>
      </c>
      <c r="D868" s="277">
        <v>443</v>
      </c>
      <c r="E868" s="277">
        <v>425</v>
      </c>
      <c r="F868" s="277">
        <v>433</v>
      </c>
      <c r="G868" s="525">
        <f t="shared" si="219"/>
        <v>-0.023</v>
      </c>
      <c r="H868" s="525">
        <f t="shared" si="220"/>
        <v>1.019</v>
      </c>
      <c r="I868" s="567" t="str">
        <f t="shared" si="221"/>
        <v>是</v>
      </c>
      <c r="J868" s="568" t="str">
        <f t="shared" si="222"/>
        <v>项</v>
      </c>
    </row>
    <row r="869" ht="34.9" customHeight="1" spans="1:10">
      <c r="A869" s="553">
        <f t="shared" si="217"/>
        <v>7</v>
      </c>
      <c r="B869" s="376">
        <v>2130205</v>
      </c>
      <c r="C869" s="377" t="s">
        <v>783</v>
      </c>
      <c r="D869" s="277">
        <v>100</v>
      </c>
      <c r="E869" s="277">
        <v>297</v>
      </c>
      <c r="F869" s="277">
        <v>799</v>
      </c>
      <c r="G869" s="525">
        <f t="shared" si="219"/>
        <v>6.99</v>
      </c>
      <c r="H869" s="525">
        <f t="shared" si="220"/>
        <v>2.69</v>
      </c>
      <c r="I869" s="567" t="str">
        <f t="shared" si="221"/>
        <v>是</v>
      </c>
      <c r="J869" s="568" t="str">
        <f t="shared" si="222"/>
        <v>项</v>
      </c>
    </row>
    <row r="870" ht="34.9" customHeight="1" spans="1:10">
      <c r="A870" s="553">
        <f t="shared" si="217"/>
        <v>7</v>
      </c>
      <c r="B870" s="376">
        <v>2130206</v>
      </c>
      <c r="C870" s="377" t="s">
        <v>784</v>
      </c>
      <c r="D870" s="277">
        <v>0</v>
      </c>
      <c r="E870" s="277">
        <v>0</v>
      </c>
      <c r="F870" s="277"/>
      <c r="G870" s="525" t="str">
        <f t="shared" si="219"/>
        <v/>
      </c>
      <c r="H870" s="525" t="str">
        <f t="shared" si="220"/>
        <v/>
      </c>
      <c r="I870" s="567" t="str">
        <f t="shared" si="221"/>
        <v>否</v>
      </c>
      <c r="J870" s="568" t="str">
        <f t="shared" si="222"/>
        <v>项</v>
      </c>
    </row>
    <row r="871" ht="34.9" customHeight="1" spans="1:10">
      <c r="A871" s="553">
        <f t="shared" si="217"/>
        <v>7</v>
      </c>
      <c r="B871" s="376">
        <v>2130207</v>
      </c>
      <c r="C871" s="377" t="s">
        <v>785</v>
      </c>
      <c r="D871" s="277">
        <v>0</v>
      </c>
      <c r="E871" s="277">
        <v>0</v>
      </c>
      <c r="F871" s="277">
        <v>43</v>
      </c>
      <c r="G871" s="525" t="str">
        <f t="shared" si="219"/>
        <v/>
      </c>
      <c r="H871" s="525" t="str">
        <f t="shared" si="220"/>
        <v/>
      </c>
      <c r="I871" s="567" t="str">
        <f t="shared" si="221"/>
        <v>是</v>
      </c>
      <c r="J871" s="568" t="str">
        <f t="shared" si="222"/>
        <v>项</v>
      </c>
    </row>
    <row r="872" s="426" customFormat="1" ht="34.9" customHeight="1" spans="1:12">
      <c r="A872" s="553">
        <f t="shared" si="217"/>
        <v>7</v>
      </c>
      <c r="B872" s="376">
        <v>2130209</v>
      </c>
      <c r="C872" s="377" t="s">
        <v>786</v>
      </c>
      <c r="D872" s="277">
        <v>423</v>
      </c>
      <c r="E872" s="277">
        <v>451</v>
      </c>
      <c r="F872" s="277">
        <v>450</v>
      </c>
      <c r="G872" s="525">
        <f t="shared" si="219"/>
        <v>0.064</v>
      </c>
      <c r="H872" s="525">
        <f t="shared" si="220"/>
        <v>0.998</v>
      </c>
      <c r="I872" s="567" t="str">
        <f t="shared" si="221"/>
        <v>是</v>
      </c>
      <c r="J872" s="568" t="str">
        <f t="shared" si="222"/>
        <v>项</v>
      </c>
      <c r="K872" s="555"/>
      <c r="L872" s="556"/>
    </row>
    <row r="873" ht="34.9" customHeight="1" spans="1:10">
      <c r="A873" s="553">
        <f t="shared" si="217"/>
        <v>7</v>
      </c>
      <c r="B873" s="376">
        <v>2130210</v>
      </c>
      <c r="C873" s="377" t="s">
        <v>787</v>
      </c>
      <c r="D873" s="277">
        <v>0</v>
      </c>
      <c r="E873" s="277">
        <v>0</v>
      </c>
      <c r="F873" s="277"/>
      <c r="G873" s="525" t="str">
        <f t="shared" si="219"/>
        <v/>
      </c>
      <c r="H873" s="525" t="str">
        <f t="shared" si="220"/>
        <v/>
      </c>
      <c r="I873" s="567" t="str">
        <f t="shared" si="221"/>
        <v>否</v>
      </c>
      <c r="J873" s="568" t="str">
        <f t="shared" si="222"/>
        <v>项</v>
      </c>
    </row>
    <row r="874" ht="34.9" customHeight="1" spans="1:10">
      <c r="A874" s="553">
        <f t="shared" si="217"/>
        <v>7</v>
      </c>
      <c r="B874" s="376">
        <v>2130211</v>
      </c>
      <c r="C874" s="377" t="s">
        <v>788</v>
      </c>
      <c r="D874" s="277">
        <v>99</v>
      </c>
      <c r="E874" s="277">
        <v>108</v>
      </c>
      <c r="F874" s="277"/>
      <c r="G874" s="525">
        <f t="shared" si="219"/>
        <v>-1</v>
      </c>
      <c r="H874" s="525">
        <f t="shared" si="220"/>
        <v>0</v>
      </c>
      <c r="I874" s="567" t="str">
        <f t="shared" si="221"/>
        <v>是</v>
      </c>
      <c r="J874" s="568" t="str">
        <f t="shared" si="222"/>
        <v>项</v>
      </c>
    </row>
    <row r="875" ht="34.9" customHeight="1" spans="1:10">
      <c r="A875" s="553">
        <f t="shared" si="217"/>
        <v>7</v>
      </c>
      <c r="B875" s="376">
        <v>2130212</v>
      </c>
      <c r="C875" s="377" t="s">
        <v>789</v>
      </c>
      <c r="D875" s="277">
        <v>0</v>
      </c>
      <c r="E875" s="277">
        <v>0</v>
      </c>
      <c r="F875" s="277">
        <v>132</v>
      </c>
      <c r="G875" s="525" t="str">
        <f t="shared" si="219"/>
        <v/>
      </c>
      <c r="H875" s="525" t="str">
        <f t="shared" si="220"/>
        <v/>
      </c>
      <c r="I875" s="567" t="str">
        <f t="shared" si="221"/>
        <v>是</v>
      </c>
      <c r="J875" s="568" t="str">
        <f t="shared" si="222"/>
        <v>项</v>
      </c>
    </row>
    <row r="876" ht="34.9" customHeight="1" spans="1:10">
      <c r="A876" s="553">
        <f t="shared" si="217"/>
        <v>7</v>
      </c>
      <c r="B876" s="376">
        <v>2130213</v>
      </c>
      <c r="C876" s="377" t="s">
        <v>790</v>
      </c>
      <c r="D876" s="277">
        <v>0</v>
      </c>
      <c r="E876" s="277">
        <v>0</v>
      </c>
      <c r="F876" s="277"/>
      <c r="G876" s="525" t="str">
        <f t="shared" si="219"/>
        <v/>
      </c>
      <c r="H876" s="525" t="str">
        <f t="shared" si="220"/>
        <v/>
      </c>
      <c r="I876" s="567" t="str">
        <f t="shared" si="221"/>
        <v>否</v>
      </c>
      <c r="J876" s="568" t="str">
        <f t="shared" si="222"/>
        <v>项</v>
      </c>
    </row>
    <row r="877" ht="34.9" customHeight="1" spans="1:10">
      <c r="A877" s="553">
        <f t="shared" si="217"/>
        <v>7</v>
      </c>
      <c r="B877" s="376">
        <v>2130217</v>
      </c>
      <c r="C877" s="377" t="s">
        <v>791</v>
      </c>
      <c r="D877" s="277">
        <v>0</v>
      </c>
      <c r="E877" s="277">
        <v>0</v>
      </c>
      <c r="F877" s="277"/>
      <c r="G877" s="525" t="str">
        <f t="shared" si="219"/>
        <v/>
      </c>
      <c r="H877" s="525" t="str">
        <f t="shared" si="220"/>
        <v/>
      </c>
      <c r="I877" s="567" t="str">
        <f t="shared" si="221"/>
        <v>否</v>
      </c>
      <c r="J877" s="568" t="str">
        <f t="shared" si="222"/>
        <v>项</v>
      </c>
    </row>
    <row r="878" ht="34.9" customHeight="1" spans="1:10">
      <c r="A878" s="553">
        <f t="shared" si="217"/>
        <v>7</v>
      </c>
      <c r="B878" s="376">
        <v>2130220</v>
      </c>
      <c r="C878" s="377" t="s">
        <v>792</v>
      </c>
      <c r="D878" s="277">
        <v>0</v>
      </c>
      <c r="E878" s="277">
        <v>0</v>
      </c>
      <c r="F878" s="277"/>
      <c r="G878" s="525" t="str">
        <f t="shared" si="219"/>
        <v/>
      </c>
      <c r="H878" s="525" t="str">
        <f t="shared" si="220"/>
        <v/>
      </c>
      <c r="I878" s="567" t="str">
        <f t="shared" si="221"/>
        <v>否</v>
      </c>
      <c r="J878" s="568" t="str">
        <f t="shared" si="222"/>
        <v>项</v>
      </c>
    </row>
    <row r="879" ht="34.9" customHeight="1" spans="1:10">
      <c r="A879" s="553">
        <f t="shared" si="217"/>
        <v>7</v>
      </c>
      <c r="B879" s="376">
        <v>2130221</v>
      </c>
      <c r="C879" s="377" t="s">
        <v>793</v>
      </c>
      <c r="D879" s="277">
        <v>0</v>
      </c>
      <c r="E879" s="277">
        <v>0</v>
      </c>
      <c r="F879" s="277"/>
      <c r="G879" s="525" t="str">
        <f t="shared" si="219"/>
        <v/>
      </c>
      <c r="H879" s="525" t="str">
        <f t="shared" si="220"/>
        <v/>
      </c>
      <c r="I879" s="567" t="str">
        <f t="shared" si="221"/>
        <v>否</v>
      </c>
      <c r="J879" s="568" t="str">
        <f t="shared" si="222"/>
        <v>项</v>
      </c>
    </row>
    <row r="880" ht="34.9" customHeight="1" spans="1:10">
      <c r="A880" s="553">
        <f t="shared" si="217"/>
        <v>7</v>
      </c>
      <c r="B880" s="376">
        <v>2130223</v>
      </c>
      <c r="C880" s="377" t="s">
        <v>794</v>
      </c>
      <c r="D880" s="277">
        <v>0</v>
      </c>
      <c r="E880" s="277">
        <v>0</v>
      </c>
      <c r="F880" s="277"/>
      <c r="G880" s="525" t="str">
        <f t="shared" si="219"/>
        <v/>
      </c>
      <c r="H880" s="525" t="str">
        <f t="shared" si="220"/>
        <v/>
      </c>
      <c r="I880" s="567" t="str">
        <f t="shared" si="221"/>
        <v>否</v>
      </c>
      <c r="J880" s="568" t="str">
        <f t="shared" si="222"/>
        <v>项</v>
      </c>
    </row>
    <row r="881" ht="34.9" customHeight="1" spans="1:10">
      <c r="A881" s="553">
        <f t="shared" si="217"/>
        <v>7</v>
      </c>
      <c r="B881" s="376">
        <v>2130226</v>
      </c>
      <c r="C881" s="377" t="s">
        <v>795</v>
      </c>
      <c r="D881" s="277">
        <v>0</v>
      </c>
      <c r="E881" s="277">
        <v>0</v>
      </c>
      <c r="F881" s="277"/>
      <c r="G881" s="525" t="str">
        <f t="shared" si="219"/>
        <v/>
      </c>
      <c r="H881" s="525" t="str">
        <f t="shared" si="220"/>
        <v/>
      </c>
      <c r="I881" s="567" t="str">
        <f t="shared" si="221"/>
        <v>否</v>
      </c>
      <c r="J881" s="568" t="str">
        <f t="shared" si="222"/>
        <v>项</v>
      </c>
    </row>
    <row r="882" ht="34.9" customHeight="1" spans="1:10">
      <c r="A882" s="553">
        <f t="shared" si="217"/>
        <v>7</v>
      </c>
      <c r="B882" s="376">
        <v>2130227</v>
      </c>
      <c r="C882" s="377" t="s">
        <v>796</v>
      </c>
      <c r="D882" s="277">
        <v>39</v>
      </c>
      <c r="E882" s="277">
        <v>45</v>
      </c>
      <c r="F882" s="277"/>
      <c r="G882" s="525">
        <f t="shared" si="219"/>
        <v>-1</v>
      </c>
      <c r="H882" s="525">
        <f t="shared" si="220"/>
        <v>0</v>
      </c>
      <c r="I882" s="567" t="str">
        <f t="shared" si="221"/>
        <v>是</v>
      </c>
      <c r="J882" s="568" t="str">
        <f t="shared" si="222"/>
        <v>项</v>
      </c>
    </row>
    <row r="883" ht="34.9" customHeight="1" spans="1:10">
      <c r="A883" s="553">
        <f t="shared" si="217"/>
        <v>7</v>
      </c>
      <c r="B883" s="376">
        <v>2130232</v>
      </c>
      <c r="C883" s="377" t="s">
        <v>797</v>
      </c>
      <c r="D883" s="277">
        <v>0</v>
      </c>
      <c r="E883" s="277">
        <v>0</v>
      </c>
      <c r="F883" s="277"/>
      <c r="G883" s="525" t="str">
        <f t="shared" si="219"/>
        <v/>
      </c>
      <c r="H883" s="525" t="str">
        <f t="shared" si="220"/>
        <v/>
      </c>
      <c r="I883" s="567" t="str">
        <f t="shared" si="221"/>
        <v>否</v>
      </c>
      <c r="J883" s="568" t="str">
        <f t="shared" si="222"/>
        <v>项</v>
      </c>
    </row>
    <row r="884" ht="34.9" customHeight="1" spans="1:10">
      <c r="A884" s="553">
        <f t="shared" si="217"/>
        <v>7</v>
      </c>
      <c r="B884" s="376">
        <v>2130234</v>
      </c>
      <c r="C884" s="377" t="s">
        <v>798</v>
      </c>
      <c r="D884" s="277">
        <v>7</v>
      </c>
      <c r="E884" s="277">
        <v>444</v>
      </c>
      <c r="F884" s="277">
        <v>267</v>
      </c>
      <c r="G884" s="525">
        <f t="shared" si="219"/>
        <v>37.143</v>
      </c>
      <c r="H884" s="525">
        <f t="shared" si="220"/>
        <v>0.601</v>
      </c>
      <c r="I884" s="567" t="str">
        <f t="shared" si="221"/>
        <v>是</v>
      </c>
      <c r="J884" s="568" t="str">
        <f t="shared" si="222"/>
        <v>项</v>
      </c>
    </row>
    <row r="885" ht="34.9" customHeight="1" spans="1:10">
      <c r="A885" s="553">
        <f t="shared" si="217"/>
        <v>7</v>
      </c>
      <c r="B885" s="376">
        <v>2130235</v>
      </c>
      <c r="C885" s="377" t="s">
        <v>799</v>
      </c>
      <c r="D885" s="277">
        <v>0</v>
      </c>
      <c r="E885" s="277">
        <v>0</v>
      </c>
      <c r="F885" s="277"/>
      <c r="G885" s="525" t="str">
        <f t="shared" si="219"/>
        <v/>
      </c>
      <c r="H885" s="525" t="str">
        <f t="shared" si="220"/>
        <v/>
      </c>
      <c r="I885" s="567" t="str">
        <f t="shared" si="221"/>
        <v>否</v>
      </c>
      <c r="J885" s="568" t="str">
        <f t="shared" si="222"/>
        <v>项</v>
      </c>
    </row>
    <row r="886" ht="34.9" customHeight="1" spans="1:10">
      <c r="A886" s="553">
        <f t="shared" si="217"/>
        <v>7</v>
      </c>
      <c r="B886" s="376">
        <v>2130236</v>
      </c>
      <c r="C886" s="377" t="s">
        <v>800</v>
      </c>
      <c r="D886" s="277">
        <v>0</v>
      </c>
      <c r="E886" s="277">
        <v>0</v>
      </c>
      <c r="F886" s="277">
        <v>12</v>
      </c>
      <c r="G886" s="525" t="str">
        <f t="shared" si="219"/>
        <v/>
      </c>
      <c r="H886" s="525" t="str">
        <f t="shared" si="220"/>
        <v/>
      </c>
      <c r="I886" s="567" t="str">
        <f t="shared" si="221"/>
        <v>是</v>
      </c>
      <c r="J886" s="568" t="str">
        <f t="shared" si="222"/>
        <v>项</v>
      </c>
    </row>
    <row r="887" ht="34.9" customHeight="1" spans="1:10">
      <c r="A887" s="553">
        <f t="shared" si="217"/>
        <v>7</v>
      </c>
      <c r="B887" s="376">
        <v>2130237</v>
      </c>
      <c r="C887" s="377" t="s">
        <v>766</v>
      </c>
      <c r="D887" s="277">
        <v>0</v>
      </c>
      <c r="E887" s="277">
        <v>0</v>
      </c>
      <c r="F887" s="277"/>
      <c r="G887" s="525" t="str">
        <f t="shared" si="219"/>
        <v/>
      </c>
      <c r="H887" s="525" t="str">
        <f t="shared" si="220"/>
        <v/>
      </c>
      <c r="I887" s="567" t="str">
        <f t="shared" si="221"/>
        <v>否</v>
      </c>
      <c r="J887" s="568" t="str">
        <f t="shared" si="222"/>
        <v>项</v>
      </c>
    </row>
    <row r="888" ht="34.9" customHeight="1" spans="1:10">
      <c r="A888" s="553">
        <f t="shared" si="217"/>
        <v>7</v>
      </c>
      <c r="B888" s="376">
        <v>2130299</v>
      </c>
      <c r="C888" s="377" t="s">
        <v>801</v>
      </c>
      <c r="D888" s="277">
        <v>65</v>
      </c>
      <c r="E888" s="277">
        <v>2625</v>
      </c>
      <c r="F888" s="277">
        <v>600</v>
      </c>
      <c r="G888" s="525">
        <f t="shared" si="219"/>
        <v>8.231</v>
      </c>
      <c r="H888" s="525">
        <f t="shared" si="220"/>
        <v>0.229</v>
      </c>
      <c r="I888" s="567" t="str">
        <f t="shared" si="221"/>
        <v>是</v>
      </c>
      <c r="J888" s="568" t="str">
        <f t="shared" si="222"/>
        <v>项</v>
      </c>
    </row>
    <row r="889" s="426" customFormat="1" ht="34.9" customHeight="1" spans="1:12">
      <c r="A889" s="553">
        <f t="shared" si="217"/>
        <v>5</v>
      </c>
      <c r="B889" s="376">
        <v>21303</v>
      </c>
      <c r="C889" s="377" t="s">
        <v>802</v>
      </c>
      <c r="D889" s="277">
        <f>SUM(D890:D916)</f>
        <v>1279</v>
      </c>
      <c r="E889" s="277">
        <f t="shared" ref="D889:F889" si="224">SUM(E890:E916)</f>
        <v>5257</v>
      </c>
      <c r="F889" s="277">
        <f t="shared" si="224"/>
        <v>3207</v>
      </c>
      <c r="G889" s="525">
        <f t="shared" si="219"/>
        <v>1.507</v>
      </c>
      <c r="H889" s="525">
        <f t="shared" si="220"/>
        <v>0.61</v>
      </c>
      <c r="I889" s="567" t="str">
        <f t="shared" si="221"/>
        <v>是</v>
      </c>
      <c r="J889" s="568" t="str">
        <f t="shared" si="222"/>
        <v>款</v>
      </c>
      <c r="K889" s="555"/>
      <c r="L889" s="556"/>
    </row>
    <row r="890" ht="34.9" customHeight="1" spans="1:10">
      <c r="A890" s="553">
        <f t="shared" si="217"/>
        <v>7</v>
      </c>
      <c r="B890" s="376">
        <v>2130301</v>
      </c>
      <c r="C890" s="378" t="s">
        <v>139</v>
      </c>
      <c r="D890" s="277">
        <v>252</v>
      </c>
      <c r="E890" s="277">
        <v>230</v>
      </c>
      <c r="F890" s="277">
        <v>248</v>
      </c>
      <c r="G890" s="525">
        <f t="shared" si="219"/>
        <v>-0.016</v>
      </c>
      <c r="H890" s="525">
        <f t="shared" si="220"/>
        <v>1.078</v>
      </c>
      <c r="I890" s="567" t="str">
        <f t="shared" si="221"/>
        <v>是</v>
      </c>
      <c r="J890" s="568" t="str">
        <f t="shared" si="222"/>
        <v>项</v>
      </c>
    </row>
    <row r="891" ht="34.9" customHeight="1" spans="1:10">
      <c r="A891" s="553">
        <f t="shared" si="217"/>
        <v>7</v>
      </c>
      <c r="B891" s="376">
        <v>2130302</v>
      </c>
      <c r="C891" s="377" t="s">
        <v>140</v>
      </c>
      <c r="D891" s="277">
        <v>0</v>
      </c>
      <c r="E891" s="277">
        <v>0</v>
      </c>
      <c r="F891" s="277"/>
      <c r="G891" s="525" t="str">
        <f t="shared" si="219"/>
        <v/>
      </c>
      <c r="H891" s="525" t="str">
        <f t="shared" si="220"/>
        <v/>
      </c>
      <c r="I891" s="567" t="str">
        <f t="shared" si="221"/>
        <v>否</v>
      </c>
      <c r="J891" s="568" t="str">
        <f t="shared" si="222"/>
        <v>项</v>
      </c>
    </row>
    <row r="892" ht="34.9" customHeight="1" spans="1:10">
      <c r="A892" s="553">
        <f t="shared" si="217"/>
        <v>7</v>
      </c>
      <c r="B892" s="376">
        <v>2130303</v>
      </c>
      <c r="C892" s="377" t="s">
        <v>141</v>
      </c>
      <c r="D892" s="277">
        <v>0</v>
      </c>
      <c r="E892" s="277">
        <v>0</v>
      </c>
      <c r="F892" s="277"/>
      <c r="G892" s="525" t="str">
        <f t="shared" si="219"/>
        <v/>
      </c>
      <c r="H892" s="525" t="str">
        <f t="shared" si="220"/>
        <v/>
      </c>
      <c r="I892" s="567" t="str">
        <f t="shared" si="221"/>
        <v>否</v>
      </c>
      <c r="J892" s="568" t="str">
        <f t="shared" si="222"/>
        <v>项</v>
      </c>
    </row>
    <row r="893" ht="34.9" customHeight="1" spans="1:10">
      <c r="A893" s="553">
        <f t="shared" si="217"/>
        <v>7</v>
      </c>
      <c r="B893" s="376">
        <v>2130304</v>
      </c>
      <c r="C893" s="377" t="s">
        <v>803</v>
      </c>
      <c r="D893" s="277">
        <v>11</v>
      </c>
      <c r="E893" s="277">
        <v>68</v>
      </c>
      <c r="F893" s="277"/>
      <c r="G893" s="525">
        <f t="shared" si="219"/>
        <v>-1</v>
      </c>
      <c r="H893" s="525">
        <f t="shared" si="220"/>
        <v>0</v>
      </c>
      <c r="I893" s="567" t="str">
        <f t="shared" si="221"/>
        <v>是</v>
      </c>
      <c r="J893" s="568" t="str">
        <f t="shared" si="222"/>
        <v>项</v>
      </c>
    </row>
    <row r="894" ht="34.9" customHeight="1" spans="1:10">
      <c r="A894" s="553">
        <f t="shared" si="217"/>
        <v>7</v>
      </c>
      <c r="B894" s="376">
        <v>2130305</v>
      </c>
      <c r="C894" s="377" t="s">
        <v>804</v>
      </c>
      <c r="D894" s="277">
        <v>0</v>
      </c>
      <c r="E894" s="277">
        <v>2880</v>
      </c>
      <c r="F894" s="277">
        <v>1806</v>
      </c>
      <c r="G894" s="525" t="str">
        <f t="shared" si="219"/>
        <v/>
      </c>
      <c r="H894" s="525">
        <f t="shared" si="220"/>
        <v>0.627</v>
      </c>
      <c r="I894" s="567" t="str">
        <f t="shared" si="221"/>
        <v>是</v>
      </c>
      <c r="J894" s="568" t="str">
        <f t="shared" si="222"/>
        <v>项</v>
      </c>
    </row>
    <row r="895" ht="34.9" customHeight="1" spans="1:10">
      <c r="A895" s="553">
        <f t="shared" si="217"/>
        <v>7</v>
      </c>
      <c r="B895" s="376">
        <v>2130306</v>
      </c>
      <c r="C895" s="377" t="s">
        <v>805</v>
      </c>
      <c r="D895" s="277">
        <v>0</v>
      </c>
      <c r="E895" s="277">
        <v>843</v>
      </c>
      <c r="F895" s="277">
        <v>22</v>
      </c>
      <c r="G895" s="525" t="str">
        <f t="shared" si="219"/>
        <v/>
      </c>
      <c r="H895" s="525">
        <f t="shared" si="220"/>
        <v>0.026</v>
      </c>
      <c r="I895" s="567" t="str">
        <f t="shared" si="221"/>
        <v>是</v>
      </c>
      <c r="J895" s="568" t="str">
        <f t="shared" si="222"/>
        <v>项</v>
      </c>
    </row>
    <row r="896" ht="34.9" customHeight="1" spans="1:10">
      <c r="A896" s="553">
        <f t="shared" si="217"/>
        <v>7</v>
      </c>
      <c r="B896" s="376">
        <v>2130307</v>
      </c>
      <c r="C896" s="377" t="s">
        <v>806</v>
      </c>
      <c r="D896" s="277">
        <v>0</v>
      </c>
      <c r="E896" s="277">
        <v>0</v>
      </c>
      <c r="F896" s="277"/>
      <c r="G896" s="525" t="str">
        <f t="shared" si="219"/>
        <v/>
      </c>
      <c r="H896" s="525" t="str">
        <f t="shared" si="220"/>
        <v/>
      </c>
      <c r="I896" s="567" t="str">
        <f t="shared" si="221"/>
        <v>否</v>
      </c>
      <c r="J896" s="568" t="str">
        <f t="shared" si="222"/>
        <v>项</v>
      </c>
    </row>
    <row r="897" ht="34.9" customHeight="1" spans="1:10">
      <c r="A897" s="553">
        <f t="shared" si="217"/>
        <v>7</v>
      </c>
      <c r="B897" s="376">
        <v>2130308</v>
      </c>
      <c r="C897" s="377" t="s">
        <v>807</v>
      </c>
      <c r="D897" s="277">
        <v>0</v>
      </c>
      <c r="E897" s="277">
        <v>0</v>
      </c>
      <c r="F897" s="277"/>
      <c r="G897" s="525" t="str">
        <f t="shared" si="219"/>
        <v/>
      </c>
      <c r="H897" s="525" t="str">
        <f t="shared" si="220"/>
        <v/>
      </c>
      <c r="I897" s="567" t="str">
        <f t="shared" si="221"/>
        <v>否</v>
      </c>
      <c r="J897" s="568" t="str">
        <f t="shared" si="222"/>
        <v>项</v>
      </c>
    </row>
    <row r="898" ht="34.9" customHeight="1" spans="1:10">
      <c r="A898" s="553">
        <f t="shared" si="217"/>
        <v>7</v>
      </c>
      <c r="B898" s="376">
        <v>2130309</v>
      </c>
      <c r="C898" s="377" t="s">
        <v>808</v>
      </c>
      <c r="D898" s="277">
        <v>0</v>
      </c>
      <c r="E898" s="277">
        <v>0</v>
      </c>
      <c r="F898" s="277"/>
      <c r="G898" s="525" t="str">
        <f t="shared" si="219"/>
        <v/>
      </c>
      <c r="H898" s="525" t="str">
        <f t="shared" si="220"/>
        <v/>
      </c>
      <c r="I898" s="567" t="str">
        <f t="shared" si="221"/>
        <v>否</v>
      </c>
      <c r="J898" s="568" t="str">
        <f t="shared" si="222"/>
        <v>项</v>
      </c>
    </row>
    <row r="899" ht="34.9" customHeight="1" spans="1:10">
      <c r="A899" s="553">
        <f t="shared" si="217"/>
        <v>7</v>
      </c>
      <c r="B899" s="376">
        <v>2130310</v>
      </c>
      <c r="C899" s="377" t="s">
        <v>809</v>
      </c>
      <c r="D899" s="277">
        <v>61</v>
      </c>
      <c r="E899" s="277">
        <v>57</v>
      </c>
      <c r="F899" s="277">
        <v>55</v>
      </c>
      <c r="G899" s="525">
        <f t="shared" si="219"/>
        <v>-0.098</v>
      </c>
      <c r="H899" s="525">
        <f t="shared" si="220"/>
        <v>0.965</v>
      </c>
      <c r="I899" s="567" t="str">
        <f t="shared" si="221"/>
        <v>是</v>
      </c>
      <c r="J899" s="568" t="str">
        <f t="shared" si="222"/>
        <v>项</v>
      </c>
    </row>
    <row r="900" s="426" customFormat="1" ht="34.9" customHeight="1" spans="1:12">
      <c r="A900" s="553">
        <f t="shared" si="217"/>
        <v>7</v>
      </c>
      <c r="B900" s="376">
        <v>2130311</v>
      </c>
      <c r="C900" s="377" t="s">
        <v>810</v>
      </c>
      <c r="D900" s="277">
        <v>201</v>
      </c>
      <c r="E900" s="277">
        <v>202</v>
      </c>
      <c r="F900" s="277">
        <v>191</v>
      </c>
      <c r="G900" s="525">
        <f t="shared" si="219"/>
        <v>-0.05</v>
      </c>
      <c r="H900" s="525">
        <f t="shared" si="220"/>
        <v>0.946</v>
      </c>
      <c r="I900" s="567" t="str">
        <f t="shared" si="221"/>
        <v>是</v>
      </c>
      <c r="J900" s="568" t="str">
        <f t="shared" si="222"/>
        <v>项</v>
      </c>
      <c r="K900" s="555"/>
      <c r="L900" s="556"/>
    </row>
    <row r="901" ht="34.9" customHeight="1" spans="1:10">
      <c r="A901" s="553">
        <f t="shared" si="217"/>
        <v>7</v>
      </c>
      <c r="B901" s="376">
        <v>2130312</v>
      </c>
      <c r="C901" s="377" t="s">
        <v>811</v>
      </c>
      <c r="D901" s="277">
        <v>0</v>
      </c>
      <c r="E901" s="277">
        <v>45</v>
      </c>
      <c r="F901" s="277"/>
      <c r="G901" s="525" t="str">
        <f t="shared" si="219"/>
        <v/>
      </c>
      <c r="H901" s="525">
        <f t="shared" si="220"/>
        <v>0</v>
      </c>
      <c r="I901" s="567" t="str">
        <f t="shared" si="221"/>
        <v>是</v>
      </c>
      <c r="J901" s="568" t="str">
        <f t="shared" si="222"/>
        <v>项</v>
      </c>
    </row>
    <row r="902" ht="34.9" customHeight="1" spans="1:10">
      <c r="A902" s="553">
        <f t="shared" ref="A902:A965" si="225">LEN(B902)</f>
        <v>7</v>
      </c>
      <c r="B902" s="376">
        <v>2130313</v>
      </c>
      <c r="C902" s="377" t="s">
        <v>812</v>
      </c>
      <c r="D902" s="277">
        <v>0</v>
      </c>
      <c r="E902" s="277">
        <v>0</v>
      </c>
      <c r="F902" s="277"/>
      <c r="G902" s="525" t="str">
        <f t="shared" ref="G902:G965" si="226">IF(D902&lt;&gt;0,F902/D902-1,"")</f>
        <v/>
      </c>
      <c r="H902" s="525" t="str">
        <f t="shared" ref="H902:H965" si="227">IF(E902&lt;&gt;0,F902/E902,"")</f>
        <v/>
      </c>
      <c r="I902" s="567" t="str">
        <f t="shared" si="221"/>
        <v>否</v>
      </c>
      <c r="J902" s="568" t="str">
        <f t="shared" si="222"/>
        <v>项</v>
      </c>
    </row>
    <row r="903" ht="34.9" customHeight="1" spans="1:10">
      <c r="A903" s="553">
        <f t="shared" si="225"/>
        <v>7</v>
      </c>
      <c r="B903" s="376">
        <v>2130314</v>
      </c>
      <c r="C903" s="377" t="s">
        <v>813</v>
      </c>
      <c r="D903" s="277">
        <v>45</v>
      </c>
      <c r="E903" s="277">
        <v>49</v>
      </c>
      <c r="F903" s="277">
        <v>41</v>
      </c>
      <c r="G903" s="525">
        <f t="shared" si="226"/>
        <v>-0.089</v>
      </c>
      <c r="H903" s="525">
        <f t="shared" si="227"/>
        <v>0.837</v>
      </c>
      <c r="I903" s="567" t="str">
        <f t="shared" si="221"/>
        <v>是</v>
      </c>
      <c r="J903" s="568" t="str">
        <f t="shared" si="222"/>
        <v>项</v>
      </c>
    </row>
    <row r="904" ht="34.9" customHeight="1" spans="1:10">
      <c r="A904" s="553">
        <f t="shared" si="225"/>
        <v>7</v>
      </c>
      <c r="B904" s="376">
        <v>2130315</v>
      </c>
      <c r="C904" s="377" t="s">
        <v>814</v>
      </c>
      <c r="D904" s="277">
        <v>107</v>
      </c>
      <c r="E904" s="277">
        <v>131</v>
      </c>
      <c r="F904" s="277">
        <v>72</v>
      </c>
      <c r="G904" s="525">
        <f t="shared" si="226"/>
        <v>-0.327</v>
      </c>
      <c r="H904" s="525">
        <f t="shared" si="227"/>
        <v>0.55</v>
      </c>
      <c r="I904" s="567" t="str">
        <f t="shared" si="221"/>
        <v>是</v>
      </c>
      <c r="J904" s="568" t="str">
        <f t="shared" si="222"/>
        <v>项</v>
      </c>
    </row>
    <row r="905" ht="34.9" customHeight="1" spans="1:10">
      <c r="A905" s="553">
        <f t="shared" si="225"/>
        <v>7</v>
      </c>
      <c r="B905" s="376">
        <v>2130316</v>
      </c>
      <c r="C905" s="377" t="s">
        <v>815</v>
      </c>
      <c r="D905" s="277">
        <v>79</v>
      </c>
      <c r="E905" s="277">
        <v>89</v>
      </c>
      <c r="F905" s="277">
        <v>300</v>
      </c>
      <c r="G905" s="525">
        <f t="shared" si="226"/>
        <v>2.797</v>
      </c>
      <c r="H905" s="525">
        <f t="shared" si="227"/>
        <v>3.371</v>
      </c>
      <c r="I905" s="567" t="str">
        <f t="shared" si="221"/>
        <v>是</v>
      </c>
      <c r="J905" s="568" t="str">
        <f t="shared" si="222"/>
        <v>项</v>
      </c>
    </row>
    <row r="906" ht="34.9" customHeight="1" spans="1:10">
      <c r="A906" s="553">
        <f t="shared" si="225"/>
        <v>7</v>
      </c>
      <c r="B906" s="376">
        <v>2130317</v>
      </c>
      <c r="C906" s="377" t="s">
        <v>816</v>
      </c>
      <c r="D906" s="277">
        <v>0</v>
      </c>
      <c r="E906" s="277">
        <v>0</v>
      </c>
      <c r="F906" s="277"/>
      <c r="G906" s="525" t="str">
        <f t="shared" si="226"/>
        <v/>
      </c>
      <c r="H906" s="525" t="str">
        <f t="shared" si="227"/>
        <v/>
      </c>
      <c r="I906" s="567" t="str">
        <f t="shared" ref="I906:I927" si="228">IF(LEN(B906)=3,"是",IF(C906&lt;&gt;"",IF(SUM(D906:F906)&lt;&gt;0,"是","否"),"是"))</f>
        <v>否</v>
      </c>
      <c r="J906" s="568" t="str">
        <f t="shared" ref="J906:J927" si="229">IF(LEN(B906)=3,"类",IF(LEN(B906)=5,"款","项"))</f>
        <v>项</v>
      </c>
    </row>
    <row r="907" ht="34.9" customHeight="1" spans="1:10">
      <c r="A907" s="553">
        <f t="shared" si="225"/>
        <v>7</v>
      </c>
      <c r="B907" s="376">
        <v>2130318</v>
      </c>
      <c r="C907" s="377" t="s">
        <v>817</v>
      </c>
      <c r="D907" s="277">
        <v>0</v>
      </c>
      <c r="E907" s="277">
        <v>0</v>
      </c>
      <c r="F907" s="277"/>
      <c r="G907" s="525" t="str">
        <f t="shared" si="226"/>
        <v/>
      </c>
      <c r="H907" s="525" t="str">
        <f t="shared" si="227"/>
        <v/>
      </c>
      <c r="I907" s="567" t="str">
        <f t="shared" si="228"/>
        <v>否</v>
      </c>
      <c r="J907" s="568" t="str">
        <f t="shared" si="229"/>
        <v>项</v>
      </c>
    </row>
    <row r="908" ht="34.9" customHeight="1" spans="1:10">
      <c r="A908" s="553">
        <f t="shared" si="225"/>
        <v>7</v>
      </c>
      <c r="B908" s="376">
        <v>2130319</v>
      </c>
      <c r="C908" s="377" t="s">
        <v>818</v>
      </c>
      <c r="D908" s="277">
        <v>0</v>
      </c>
      <c r="E908" s="277">
        <v>0</v>
      </c>
      <c r="F908" s="277">
        <v>40</v>
      </c>
      <c r="G908" s="525" t="str">
        <f t="shared" si="226"/>
        <v/>
      </c>
      <c r="H908" s="525" t="str">
        <f t="shared" si="227"/>
        <v/>
      </c>
      <c r="I908" s="567" t="str">
        <f t="shared" si="228"/>
        <v>是</v>
      </c>
      <c r="J908" s="568" t="str">
        <f t="shared" si="229"/>
        <v>项</v>
      </c>
    </row>
    <row r="909" ht="34.9" customHeight="1" spans="1:10">
      <c r="A909" s="553">
        <f t="shared" si="225"/>
        <v>7</v>
      </c>
      <c r="B909" s="376">
        <v>2130321</v>
      </c>
      <c r="C909" s="377" t="s">
        <v>819</v>
      </c>
      <c r="D909" s="277">
        <v>0</v>
      </c>
      <c r="E909" s="277">
        <v>0</v>
      </c>
      <c r="F909" s="277"/>
      <c r="G909" s="525" t="str">
        <f t="shared" si="226"/>
        <v/>
      </c>
      <c r="H909" s="525" t="str">
        <f t="shared" si="227"/>
        <v/>
      </c>
      <c r="I909" s="567" t="str">
        <f t="shared" si="228"/>
        <v>否</v>
      </c>
      <c r="J909" s="568" t="str">
        <f t="shared" si="229"/>
        <v>项</v>
      </c>
    </row>
    <row r="910" s="426" customFormat="1" ht="34.9" customHeight="1" spans="1:12">
      <c r="A910" s="553">
        <f t="shared" si="225"/>
        <v>7</v>
      </c>
      <c r="B910" s="376">
        <v>2130322</v>
      </c>
      <c r="C910" s="377" t="s">
        <v>820</v>
      </c>
      <c r="D910" s="277">
        <v>0</v>
      </c>
      <c r="E910" s="277">
        <v>0</v>
      </c>
      <c r="F910" s="277"/>
      <c r="G910" s="525" t="str">
        <f t="shared" si="226"/>
        <v/>
      </c>
      <c r="H910" s="525" t="str">
        <f t="shared" si="227"/>
        <v/>
      </c>
      <c r="I910" s="567" t="str">
        <f t="shared" si="228"/>
        <v>否</v>
      </c>
      <c r="J910" s="568" t="str">
        <f t="shared" si="229"/>
        <v>项</v>
      </c>
      <c r="K910" s="555"/>
      <c r="L910" s="556"/>
    </row>
    <row r="911" s="426" customFormat="1" ht="34.9" customHeight="1" spans="1:12">
      <c r="A911" s="553">
        <f t="shared" si="225"/>
        <v>7</v>
      </c>
      <c r="B911" s="376">
        <v>2130333</v>
      </c>
      <c r="C911" s="377" t="s">
        <v>794</v>
      </c>
      <c r="D911" s="277">
        <v>0</v>
      </c>
      <c r="E911" s="277">
        <v>74</v>
      </c>
      <c r="F911" s="277"/>
      <c r="G911" s="525" t="str">
        <f t="shared" si="226"/>
        <v/>
      </c>
      <c r="H911" s="525">
        <f t="shared" si="227"/>
        <v>0</v>
      </c>
      <c r="I911" s="567" t="str">
        <f t="shared" si="228"/>
        <v>是</v>
      </c>
      <c r="J911" s="568" t="str">
        <f t="shared" si="229"/>
        <v>项</v>
      </c>
      <c r="K911" s="555"/>
      <c r="L911" s="556"/>
    </row>
    <row r="912" s="426" customFormat="1" ht="34.9" customHeight="1" spans="1:12">
      <c r="A912" s="553">
        <f t="shared" si="225"/>
        <v>7</v>
      </c>
      <c r="B912" s="376">
        <v>2130334</v>
      </c>
      <c r="C912" s="377" t="s">
        <v>821</v>
      </c>
      <c r="D912" s="277">
        <v>0</v>
      </c>
      <c r="E912" s="277">
        <v>0</v>
      </c>
      <c r="F912" s="277"/>
      <c r="G912" s="525" t="str">
        <f t="shared" si="226"/>
        <v/>
      </c>
      <c r="H912" s="525" t="str">
        <f t="shared" si="227"/>
        <v/>
      </c>
      <c r="I912" s="567" t="str">
        <f t="shared" si="228"/>
        <v>否</v>
      </c>
      <c r="J912" s="568" t="str">
        <f t="shared" si="229"/>
        <v>项</v>
      </c>
      <c r="K912" s="555"/>
      <c r="L912" s="556"/>
    </row>
    <row r="913" s="426" customFormat="1" ht="34.9" customHeight="1" spans="1:12">
      <c r="A913" s="553">
        <f t="shared" si="225"/>
        <v>7</v>
      </c>
      <c r="B913" s="376">
        <v>2130335</v>
      </c>
      <c r="C913" s="377" t="s">
        <v>822</v>
      </c>
      <c r="D913" s="277">
        <v>29</v>
      </c>
      <c r="E913" s="277">
        <v>54</v>
      </c>
      <c r="F913" s="277">
        <v>14</v>
      </c>
      <c r="G913" s="525">
        <f t="shared" si="226"/>
        <v>-0.517</v>
      </c>
      <c r="H913" s="525">
        <f t="shared" si="227"/>
        <v>0.259</v>
      </c>
      <c r="I913" s="567" t="str">
        <f t="shared" si="228"/>
        <v>是</v>
      </c>
      <c r="J913" s="568" t="str">
        <f t="shared" si="229"/>
        <v>项</v>
      </c>
      <c r="K913" s="555"/>
      <c r="L913" s="556"/>
    </row>
    <row r="914" s="426" customFormat="1" ht="34.9" customHeight="1" spans="1:12">
      <c r="A914" s="553">
        <f t="shared" si="225"/>
        <v>7</v>
      </c>
      <c r="B914" s="376">
        <v>2130336</v>
      </c>
      <c r="C914" s="377" t="s">
        <v>823</v>
      </c>
      <c r="D914" s="277">
        <v>0</v>
      </c>
      <c r="E914" s="277">
        <v>0</v>
      </c>
      <c r="F914" s="277"/>
      <c r="G914" s="525" t="str">
        <f t="shared" si="226"/>
        <v/>
      </c>
      <c r="H914" s="525" t="str">
        <f t="shared" si="227"/>
        <v/>
      </c>
      <c r="I914" s="567" t="str">
        <f t="shared" si="228"/>
        <v>否</v>
      </c>
      <c r="J914" s="568" t="str">
        <f t="shared" si="229"/>
        <v>项</v>
      </c>
      <c r="K914" s="555"/>
      <c r="L914" s="556"/>
    </row>
    <row r="915" s="426" customFormat="1" ht="34.9" customHeight="1" spans="1:12">
      <c r="A915" s="553">
        <f t="shared" si="225"/>
        <v>7</v>
      </c>
      <c r="B915" s="376">
        <v>2130337</v>
      </c>
      <c r="C915" s="377" t="s">
        <v>824</v>
      </c>
      <c r="D915" s="277">
        <v>0</v>
      </c>
      <c r="E915" s="277">
        <v>0</v>
      </c>
      <c r="F915" s="277"/>
      <c r="G915" s="525" t="str">
        <f t="shared" si="226"/>
        <v/>
      </c>
      <c r="H915" s="525" t="str">
        <f t="shared" si="227"/>
        <v/>
      </c>
      <c r="I915" s="567" t="str">
        <f t="shared" si="228"/>
        <v>否</v>
      </c>
      <c r="J915" s="568" t="str">
        <f t="shared" si="229"/>
        <v>项</v>
      </c>
      <c r="K915" s="555"/>
      <c r="L915" s="556"/>
    </row>
    <row r="916" s="426" customFormat="1" ht="34.9" customHeight="1" spans="1:12">
      <c r="A916" s="553">
        <f t="shared" si="225"/>
        <v>7</v>
      </c>
      <c r="B916" s="376">
        <v>2130399</v>
      </c>
      <c r="C916" s="378" t="s">
        <v>825</v>
      </c>
      <c r="D916" s="277">
        <v>494</v>
      </c>
      <c r="E916" s="277">
        <v>535</v>
      </c>
      <c r="F916" s="277">
        <v>418</v>
      </c>
      <c r="G916" s="525">
        <f t="shared" si="226"/>
        <v>-0.154</v>
      </c>
      <c r="H916" s="525">
        <f t="shared" si="227"/>
        <v>0.781</v>
      </c>
      <c r="I916" s="567" t="str">
        <f t="shared" si="228"/>
        <v>是</v>
      </c>
      <c r="J916" s="568" t="str">
        <f t="shared" si="229"/>
        <v>项</v>
      </c>
      <c r="K916" s="555"/>
      <c r="L916" s="556"/>
    </row>
    <row r="917" ht="34.9" customHeight="1" spans="1:10">
      <c r="A917" s="553">
        <f t="shared" si="225"/>
        <v>5</v>
      </c>
      <c r="B917" s="376">
        <v>21305</v>
      </c>
      <c r="C917" s="377" t="s">
        <v>826</v>
      </c>
      <c r="D917" s="277">
        <f>SUM(D918:D927)</f>
        <v>1554</v>
      </c>
      <c r="E917" s="277">
        <f t="shared" ref="D917:F917" si="230">SUM(E918:E927)</f>
        <v>2904</v>
      </c>
      <c r="F917" s="277">
        <f t="shared" si="230"/>
        <v>4343</v>
      </c>
      <c r="G917" s="525">
        <f t="shared" si="226"/>
        <v>1.795</v>
      </c>
      <c r="H917" s="525">
        <f t="shared" si="227"/>
        <v>1.496</v>
      </c>
      <c r="I917" s="567" t="str">
        <f t="shared" si="228"/>
        <v>是</v>
      </c>
      <c r="J917" s="568" t="str">
        <f t="shared" si="229"/>
        <v>款</v>
      </c>
    </row>
    <row r="918" s="426" customFormat="1" ht="34.9" customHeight="1" spans="1:12">
      <c r="A918" s="553">
        <f t="shared" si="225"/>
        <v>7</v>
      </c>
      <c r="B918" s="376">
        <v>2130501</v>
      </c>
      <c r="C918" s="377" t="s">
        <v>139</v>
      </c>
      <c r="D918" s="277">
        <v>0</v>
      </c>
      <c r="E918" s="277">
        <v>0</v>
      </c>
      <c r="F918" s="277"/>
      <c r="G918" s="525" t="str">
        <f t="shared" si="226"/>
        <v/>
      </c>
      <c r="H918" s="525" t="str">
        <f t="shared" si="227"/>
        <v/>
      </c>
      <c r="I918" s="567" t="str">
        <f t="shared" si="228"/>
        <v>否</v>
      </c>
      <c r="J918" s="568" t="str">
        <f t="shared" si="229"/>
        <v>项</v>
      </c>
      <c r="K918" s="555"/>
      <c r="L918" s="556"/>
    </row>
    <row r="919" ht="34.9" customHeight="1" spans="1:10">
      <c r="A919" s="553">
        <f t="shared" si="225"/>
        <v>7</v>
      </c>
      <c r="B919" s="376">
        <v>2130502</v>
      </c>
      <c r="C919" s="377" t="s">
        <v>140</v>
      </c>
      <c r="D919" s="277">
        <v>0</v>
      </c>
      <c r="E919" s="277">
        <v>0</v>
      </c>
      <c r="F919" s="277"/>
      <c r="G919" s="525" t="str">
        <f t="shared" si="226"/>
        <v/>
      </c>
      <c r="H919" s="525" t="str">
        <f t="shared" si="227"/>
        <v/>
      </c>
      <c r="I919" s="567" t="str">
        <f t="shared" si="228"/>
        <v>否</v>
      </c>
      <c r="J919" s="568" t="str">
        <f t="shared" si="229"/>
        <v>项</v>
      </c>
    </row>
    <row r="920" ht="34.9" customHeight="1" spans="1:10">
      <c r="A920" s="553">
        <f t="shared" si="225"/>
        <v>7</v>
      </c>
      <c r="B920" s="376">
        <v>2130503</v>
      </c>
      <c r="C920" s="377" t="s">
        <v>141</v>
      </c>
      <c r="D920" s="277">
        <v>0</v>
      </c>
      <c r="E920" s="277">
        <v>0</v>
      </c>
      <c r="F920" s="277"/>
      <c r="G920" s="525" t="str">
        <f t="shared" si="226"/>
        <v/>
      </c>
      <c r="H920" s="525" t="str">
        <f t="shared" si="227"/>
        <v/>
      </c>
      <c r="I920" s="567" t="str">
        <f t="shared" si="228"/>
        <v>否</v>
      </c>
      <c r="J920" s="568" t="str">
        <f t="shared" si="229"/>
        <v>项</v>
      </c>
    </row>
    <row r="921" ht="34.9" customHeight="1" spans="1:10">
      <c r="A921" s="553">
        <f t="shared" si="225"/>
        <v>7</v>
      </c>
      <c r="B921" s="376">
        <v>2130504</v>
      </c>
      <c r="C921" s="377" t="s">
        <v>827</v>
      </c>
      <c r="D921" s="277">
        <v>532</v>
      </c>
      <c r="E921" s="277">
        <v>155</v>
      </c>
      <c r="F921" s="277">
        <v>2027</v>
      </c>
      <c r="G921" s="525">
        <f t="shared" si="226"/>
        <v>2.81</v>
      </c>
      <c r="H921" s="525">
        <f t="shared" si="227"/>
        <v>13.077</v>
      </c>
      <c r="I921" s="567" t="str">
        <f t="shared" si="228"/>
        <v>是</v>
      </c>
      <c r="J921" s="568" t="str">
        <f t="shared" si="229"/>
        <v>项</v>
      </c>
    </row>
    <row r="922" ht="34.9" customHeight="1" spans="1:10">
      <c r="A922" s="553">
        <f t="shared" si="225"/>
        <v>7</v>
      </c>
      <c r="B922" s="376">
        <v>2130505</v>
      </c>
      <c r="C922" s="378" t="s">
        <v>828</v>
      </c>
      <c r="D922" s="277">
        <v>288</v>
      </c>
      <c r="E922" s="277">
        <v>930</v>
      </c>
      <c r="F922" s="277">
        <v>1875</v>
      </c>
      <c r="G922" s="525">
        <f t="shared" si="226"/>
        <v>5.51</v>
      </c>
      <c r="H922" s="525">
        <f t="shared" si="227"/>
        <v>2.016</v>
      </c>
      <c r="I922" s="567" t="str">
        <f t="shared" si="228"/>
        <v>是</v>
      </c>
      <c r="J922" s="568" t="str">
        <f t="shared" si="229"/>
        <v>项</v>
      </c>
    </row>
    <row r="923" ht="34.9" customHeight="1" spans="1:10">
      <c r="A923" s="553">
        <f t="shared" si="225"/>
        <v>7</v>
      </c>
      <c r="B923" s="376">
        <v>2130506</v>
      </c>
      <c r="C923" s="377" t="s">
        <v>829</v>
      </c>
      <c r="D923" s="277">
        <v>0</v>
      </c>
      <c r="E923" s="277">
        <v>25</v>
      </c>
      <c r="F923" s="277"/>
      <c r="G923" s="525" t="str">
        <f t="shared" si="226"/>
        <v/>
      </c>
      <c r="H923" s="525">
        <f t="shared" si="227"/>
        <v>0</v>
      </c>
      <c r="I923" s="567" t="str">
        <f t="shared" si="228"/>
        <v>是</v>
      </c>
      <c r="J923" s="568" t="str">
        <f t="shared" si="229"/>
        <v>项</v>
      </c>
    </row>
    <row r="924" ht="34.9" customHeight="1" spans="1:10">
      <c r="A924" s="553">
        <f t="shared" si="225"/>
        <v>7</v>
      </c>
      <c r="B924" s="376">
        <v>2130507</v>
      </c>
      <c r="C924" s="377" t="s">
        <v>830</v>
      </c>
      <c r="D924" s="277">
        <v>0</v>
      </c>
      <c r="E924" s="277">
        <v>190</v>
      </c>
      <c r="F924" s="277">
        <v>187</v>
      </c>
      <c r="G924" s="525" t="str">
        <f t="shared" si="226"/>
        <v/>
      </c>
      <c r="H924" s="525">
        <f t="shared" si="227"/>
        <v>0.984</v>
      </c>
      <c r="I924" s="567" t="str">
        <f t="shared" si="228"/>
        <v>是</v>
      </c>
      <c r="J924" s="568" t="str">
        <f t="shared" si="229"/>
        <v>项</v>
      </c>
    </row>
    <row r="925" ht="34.9" customHeight="1" spans="1:10">
      <c r="A925" s="553">
        <f t="shared" si="225"/>
        <v>7</v>
      </c>
      <c r="B925" s="376">
        <v>2130508</v>
      </c>
      <c r="C925" s="377" t="s">
        <v>831</v>
      </c>
      <c r="D925" s="277">
        <v>0</v>
      </c>
      <c r="E925" s="277">
        <v>0</v>
      </c>
      <c r="F925" s="277"/>
      <c r="G925" s="525" t="str">
        <f t="shared" si="226"/>
        <v/>
      </c>
      <c r="H925" s="525" t="str">
        <f t="shared" si="227"/>
        <v/>
      </c>
      <c r="I925" s="567" t="str">
        <f t="shared" si="228"/>
        <v>否</v>
      </c>
      <c r="J925" s="568" t="str">
        <f t="shared" si="229"/>
        <v>项</v>
      </c>
    </row>
    <row r="926" ht="34.9" customHeight="1" spans="1:10">
      <c r="A926" s="553">
        <f t="shared" si="225"/>
        <v>7</v>
      </c>
      <c r="B926" s="376">
        <v>2130550</v>
      </c>
      <c r="C926" s="377" t="s">
        <v>832</v>
      </c>
      <c r="D926" s="277">
        <v>0</v>
      </c>
      <c r="E926" s="277">
        <v>0</v>
      </c>
      <c r="F926" s="277"/>
      <c r="G926" s="525" t="str">
        <f t="shared" si="226"/>
        <v/>
      </c>
      <c r="H926" s="525" t="str">
        <f t="shared" si="227"/>
        <v/>
      </c>
      <c r="I926" s="567" t="str">
        <f t="shared" si="228"/>
        <v>否</v>
      </c>
      <c r="J926" s="568" t="str">
        <f t="shared" si="229"/>
        <v>项</v>
      </c>
    </row>
    <row r="927" ht="34.9" customHeight="1" spans="1:10">
      <c r="A927" s="553">
        <f t="shared" si="225"/>
        <v>7</v>
      </c>
      <c r="B927" s="376">
        <v>2130599</v>
      </c>
      <c r="C927" s="377" t="s">
        <v>833</v>
      </c>
      <c r="D927" s="277">
        <v>734</v>
      </c>
      <c r="E927" s="277">
        <v>1604</v>
      </c>
      <c r="F927" s="277">
        <v>254</v>
      </c>
      <c r="G927" s="525">
        <f t="shared" si="226"/>
        <v>-0.654</v>
      </c>
      <c r="H927" s="525">
        <f t="shared" si="227"/>
        <v>0.158</v>
      </c>
      <c r="I927" s="567" t="str">
        <f t="shared" si="228"/>
        <v>是</v>
      </c>
      <c r="J927" s="568" t="str">
        <f t="shared" si="229"/>
        <v>项</v>
      </c>
    </row>
    <row r="928" ht="34.9" customHeight="1" spans="1:10">
      <c r="A928" s="553">
        <f t="shared" si="225"/>
        <v>5</v>
      </c>
      <c r="B928" s="376">
        <v>21307</v>
      </c>
      <c r="C928" s="377" t="s">
        <v>834</v>
      </c>
      <c r="D928" s="277">
        <f>SUM(D929:D934)</f>
        <v>5732</v>
      </c>
      <c r="E928" s="277">
        <f t="shared" ref="D928:F928" si="231">SUM(E929:E934)</f>
        <v>5318</v>
      </c>
      <c r="F928" s="277">
        <f t="shared" si="231"/>
        <v>4503</v>
      </c>
      <c r="G928" s="525">
        <f t="shared" si="226"/>
        <v>-0.214</v>
      </c>
      <c r="H928" s="525">
        <f t="shared" si="227"/>
        <v>0.847</v>
      </c>
      <c r="I928" s="567" t="str">
        <f t="shared" ref="I928:I952" si="232">IF(LEN(B928)=3,"是",IF(C928&lt;&gt;"",IF(SUM(D928:F928)&lt;&gt;0,"是","否"),"是"))</f>
        <v>是</v>
      </c>
      <c r="J928" s="568" t="str">
        <f t="shared" ref="J928:J952" si="233">IF(LEN(B928)=3,"类",IF(LEN(B928)=5,"款","项"))</f>
        <v>款</v>
      </c>
    </row>
    <row r="929" ht="34.9" customHeight="1" spans="1:10">
      <c r="A929" s="553">
        <f t="shared" si="225"/>
        <v>7</v>
      </c>
      <c r="B929" s="376">
        <v>2130701</v>
      </c>
      <c r="C929" s="377" t="s">
        <v>835</v>
      </c>
      <c r="D929" s="277">
        <v>1287</v>
      </c>
      <c r="E929" s="277">
        <v>265</v>
      </c>
      <c r="F929" s="277">
        <v>128</v>
      </c>
      <c r="G929" s="525">
        <f t="shared" si="226"/>
        <v>-0.901</v>
      </c>
      <c r="H929" s="525">
        <f t="shared" si="227"/>
        <v>0.483</v>
      </c>
      <c r="I929" s="567" t="str">
        <f t="shared" si="232"/>
        <v>是</v>
      </c>
      <c r="J929" s="568" t="str">
        <f t="shared" si="233"/>
        <v>项</v>
      </c>
    </row>
    <row r="930" ht="34.9" customHeight="1" spans="1:10">
      <c r="A930" s="553">
        <f t="shared" si="225"/>
        <v>7</v>
      </c>
      <c r="B930" s="376">
        <v>2130704</v>
      </c>
      <c r="C930" s="377" t="s">
        <v>836</v>
      </c>
      <c r="D930" s="277">
        <v>0</v>
      </c>
      <c r="E930" s="277">
        <v>0</v>
      </c>
      <c r="F930" s="277"/>
      <c r="G930" s="525" t="str">
        <f t="shared" si="226"/>
        <v/>
      </c>
      <c r="H930" s="525" t="str">
        <f t="shared" si="227"/>
        <v/>
      </c>
      <c r="I930" s="567" t="str">
        <f t="shared" si="232"/>
        <v>否</v>
      </c>
      <c r="J930" s="568" t="str">
        <f t="shared" si="233"/>
        <v>项</v>
      </c>
    </row>
    <row r="931" ht="34.9" customHeight="1" spans="1:10">
      <c r="A931" s="553">
        <f t="shared" si="225"/>
        <v>7</v>
      </c>
      <c r="B931" s="376">
        <v>2130705</v>
      </c>
      <c r="C931" s="377" t="s">
        <v>837</v>
      </c>
      <c r="D931" s="277">
        <v>2445</v>
      </c>
      <c r="E931" s="277">
        <v>2853</v>
      </c>
      <c r="F931" s="277">
        <v>3625</v>
      </c>
      <c r="G931" s="525">
        <f t="shared" si="226"/>
        <v>0.483</v>
      </c>
      <c r="H931" s="525">
        <f t="shared" si="227"/>
        <v>1.271</v>
      </c>
      <c r="I931" s="567" t="str">
        <f t="shared" si="232"/>
        <v>是</v>
      </c>
      <c r="J931" s="568" t="str">
        <f t="shared" si="233"/>
        <v>项</v>
      </c>
    </row>
    <row r="932" ht="34.9" customHeight="1" spans="1:10">
      <c r="A932" s="553">
        <f t="shared" si="225"/>
        <v>7</v>
      </c>
      <c r="B932" s="376">
        <v>2130706</v>
      </c>
      <c r="C932" s="377" t="s">
        <v>838</v>
      </c>
      <c r="D932" s="277">
        <v>0</v>
      </c>
      <c r="E932" s="277">
        <v>0</v>
      </c>
      <c r="F932" s="277">
        <v>750</v>
      </c>
      <c r="G932" s="525" t="str">
        <f t="shared" si="226"/>
        <v/>
      </c>
      <c r="H932" s="525" t="str">
        <f t="shared" si="227"/>
        <v/>
      </c>
      <c r="I932" s="567" t="str">
        <f t="shared" si="232"/>
        <v>是</v>
      </c>
      <c r="J932" s="568" t="str">
        <f t="shared" si="233"/>
        <v>项</v>
      </c>
    </row>
    <row r="933" ht="34.9" customHeight="1" spans="1:10">
      <c r="A933" s="553">
        <f t="shared" si="225"/>
        <v>7</v>
      </c>
      <c r="B933" s="376">
        <v>2130707</v>
      </c>
      <c r="C933" s="377" t="s">
        <v>839</v>
      </c>
      <c r="D933" s="277">
        <v>2000</v>
      </c>
      <c r="E933" s="277">
        <v>2200</v>
      </c>
      <c r="F933" s="277"/>
      <c r="G933" s="525">
        <f t="shared" si="226"/>
        <v>-1</v>
      </c>
      <c r="H933" s="525">
        <f t="shared" si="227"/>
        <v>0</v>
      </c>
      <c r="I933" s="567" t="str">
        <f t="shared" si="232"/>
        <v>是</v>
      </c>
      <c r="J933" s="568" t="str">
        <f t="shared" si="233"/>
        <v>项</v>
      </c>
    </row>
    <row r="934" ht="34.9" customHeight="1" spans="1:10">
      <c r="A934" s="553">
        <f t="shared" si="225"/>
        <v>7</v>
      </c>
      <c r="B934" s="376">
        <v>2130799</v>
      </c>
      <c r="C934" s="377" t="s">
        <v>840</v>
      </c>
      <c r="D934" s="277">
        <v>0</v>
      </c>
      <c r="E934" s="277">
        <v>0</v>
      </c>
      <c r="F934" s="277"/>
      <c r="G934" s="525" t="str">
        <f t="shared" si="226"/>
        <v/>
      </c>
      <c r="H934" s="525" t="str">
        <f t="shared" si="227"/>
        <v/>
      </c>
      <c r="I934" s="567" t="str">
        <f t="shared" si="232"/>
        <v>否</v>
      </c>
      <c r="J934" s="568" t="str">
        <f t="shared" si="233"/>
        <v>项</v>
      </c>
    </row>
    <row r="935" s="426" customFormat="1" ht="34.9" customHeight="1" spans="1:12">
      <c r="A935" s="553">
        <f t="shared" si="225"/>
        <v>5</v>
      </c>
      <c r="B935" s="376">
        <v>21308</v>
      </c>
      <c r="C935" s="377" t="s">
        <v>841</v>
      </c>
      <c r="D935" s="277">
        <f>SUM(D936:D941)</f>
        <v>1357</v>
      </c>
      <c r="E935" s="277">
        <f t="shared" ref="D935:F935" si="234">SUM(E936:E941)</f>
        <v>780</v>
      </c>
      <c r="F935" s="277">
        <f t="shared" si="234"/>
        <v>979</v>
      </c>
      <c r="G935" s="525">
        <f t="shared" si="226"/>
        <v>-0.279</v>
      </c>
      <c r="H935" s="525">
        <f t="shared" si="227"/>
        <v>1.255</v>
      </c>
      <c r="I935" s="567" t="str">
        <f t="shared" si="232"/>
        <v>是</v>
      </c>
      <c r="J935" s="568" t="str">
        <f t="shared" si="233"/>
        <v>款</v>
      </c>
      <c r="K935" s="555"/>
      <c r="L935" s="556"/>
    </row>
    <row r="936" s="426" customFormat="1" ht="34.9" customHeight="1" spans="1:12">
      <c r="A936" s="553">
        <f t="shared" si="225"/>
        <v>7</v>
      </c>
      <c r="B936" s="376">
        <v>2130801</v>
      </c>
      <c r="C936" s="377" t="s">
        <v>842</v>
      </c>
      <c r="D936" s="277">
        <v>175</v>
      </c>
      <c r="E936" s="277">
        <v>0</v>
      </c>
      <c r="F936" s="277"/>
      <c r="G936" s="525">
        <f t="shared" si="226"/>
        <v>-1</v>
      </c>
      <c r="H936" s="525" t="str">
        <f t="shared" si="227"/>
        <v/>
      </c>
      <c r="I936" s="567" t="str">
        <f t="shared" si="232"/>
        <v>是</v>
      </c>
      <c r="J936" s="568" t="str">
        <f t="shared" si="233"/>
        <v>项</v>
      </c>
      <c r="K936" s="555"/>
      <c r="L936" s="556"/>
    </row>
    <row r="937" s="426" customFormat="1" ht="34.9" customHeight="1" spans="1:12">
      <c r="A937" s="553">
        <f t="shared" si="225"/>
        <v>7</v>
      </c>
      <c r="B937" s="376">
        <v>2130802</v>
      </c>
      <c r="C937" s="378" t="s">
        <v>843</v>
      </c>
      <c r="D937" s="277">
        <v>173</v>
      </c>
      <c r="E937" s="277">
        <v>0</v>
      </c>
      <c r="F937" s="277"/>
      <c r="G937" s="525">
        <f t="shared" si="226"/>
        <v>-1</v>
      </c>
      <c r="H937" s="525" t="str">
        <f t="shared" si="227"/>
        <v/>
      </c>
      <c r="I937" s="567" t="str">
        <f t="shared" si="232"/>
        <v>是</v>
      </c>
      <c r="J937" s="568" t="str">
        <f t="shared" si="233"/>
        <v>项</v>
      </c>
      <c r="K937" s="555"/>
      <c r="L937" s="556"/>
    </row>
    <row r="938" s="426" customFormat="1" ht="34.9" customHeight="1" spans="1:12">
      <c r="A938" s="553">
        <f t="shared" si="225"/>
        <v>7</v>
      </c>
      <c r="B938" s="376">
        <v>2130803</v>
      </c>
      <c r="C938" s="378" t="s">
        <v>844</v>
      </c>
      <c r="D938" s="277">
        <v>60</v>
      </c>
      <c r="E938" s="277">
        <v>111</v>
      </c>
      <c r="F938" s="277">
        <v>69</v>
      </c>
      <c r="G938" s="525">
        <f t="shared" si="226"/>
        <v>0.15</v>
      </c>
      <c r="H938" s="525">
        <f t="shared" si="227"/>
        <v>0.622</v>
      </c>
      <c r="I938" s="567" t="str">
        <f t="shared" si="232"/>
        <v>是</v>
      </c>
      <c r="J938" s="568" t="str">
        <f t="shared" si="233"/>
        <v>项</v>
      </c>
      <c r="K938" s="555"/>
      <c r="L938" s="556"/>
    </row>
    <row r="939" ht="34.9" customHeight="1" spans="1:10">
      <c r="A939" s="553">
        <f t="shared" si="225"/>
        <v>7</v>
      </c>
      <c r="B939" s="376">
        <v>2130804</v>
      </c>
      <c r="C939" s="378" t="s">
        <v>845</v>
      </c>
      <c r="D939" s="277">
        <v>949</v>
      </c>
      <c r="E939" s="277">
        <v>669</v>
      </c>
      <c r="F939" s="277">
        <v>860</v>
      </c>
      <c r="G939" s="525">
        <f t="shared" si="226"/>
        <v>-0.094</v>
      </c>
      <c r="H939" s="525">
        <f t="shared" si="227"/>
        <v>1.286</v>
      </c>
      <c r="I939" s="567" t="str">
        <f t="shared" si="232"/>
        <v>是</v>
      </c>
      <c r="J939" s="568" t="str">
        <f t="shared" si="233"/>
        <v>项</v>
      </c>
    </row>
    <row r="940" ht="34.9" customHeight="1" spans="1:10">
      <c r="A940" s="553">
        <f t="shared" si="225"/>
        <v>7</v>
      </c>
      <c r="B940" s="376">
        <v>2130805</v>
      </c>
      <c r="C940" s="378" t="s">
        <v>846</v>
      </c>
      <c r="D940" s="277">
        <v>0</v>
      </c>
      <c r="E940" s="277">
        <v>0</v>
      </c>
      <c r="F940" s="277"/>
      <c r="G940" s="525" t="str">
        <f t="shared" si="226"/>
        <v/>
      </c>
      <c r="H940" s="525" t="str">
        <f t="shared" si="227"/>
        <v/>
      </c>
      <c r="I940" s="567" t="str">
        <f t="shared" si="232"/>
        <v>否</v>
      </c>
      <c r="J940" s="568" t="str">
        <f t="shared" si="233"/>
        <v>项</v>
      </c>
    </row>
    <row r="941" ht="34.9" customHeight="1" spans="1:10">
      <c r="A941" s="553">
        <f t="shared" si="225"/>
        <v>7</v>
      </c>
      <c r="B941" s="376">
        <v>2130899</v>
      </c>
      <c r="C941" s="378" t="s">
        <v>847</v>
      </c>
      <c r="D941" s="277">
        <v>0</v>
      </c>
      <c r="E941" s="277">
        <v>0</v>
      </c>
      <c r="F941" s="277">
        <v>50</v>
      </c>
      <c r="G941" s="525" t="str">
        <f t="shared" si="226"/>
        <v/>
      </c>
      <c r="H941" s="525" t="str">
        <f t="shared" si="227"/>
        <v/>
      </c>
      <c r="I941" s="567" t="str">
        <f t="shared" si="232"/>
        <v>是</v>
      </c>
      <c r="J941" s="568" t="str">
        <f t="shared" si="233"/>
        <v>项</v>
      </c>
    </row>
    <row r="942" ht="34.9" customHeight="1" spans="1:10">
      <c r="A942" s="553">
        <f t="shared" si="225"/>
        <v>5</v>
      </c>
      <c r="B942" s="376">
        <v>21309</v>
      </c>
      <c r="C942" s="378" t="s">
        <v>848</v>
      </c>
      <c r="D942" s="277">
        <f>SUM(D943:D944)</f>
        <v>0</v>
      </c>
      <c r="E942" s="277">
        <f t="shared" ref="D942:F942" si="235">SUM(E943:E944)</f>
        <v>0</v>
      </c>
      <c r="F942" s="277">
        <f t="shared" si="235"/>
        <v>0</v>
      </c>
      <c r="G942" s="525" t="str">
        <f t="shared" si="226"/>
        <v/>
      </c>
      <c r="H942" s="525" t="str">
        <f t="shared" si="227"/>
        <v/>
      </c>
      <c r="I942" s="567" t="str">
        <f t="shared" si="232"/>
        <v>否</v>
      </c>
      <c r="J942" s="568" t="str">
        <f t="shared" si="233"/>
        <v>款</v>
      </c>
    </row>
    <row r="943" ht="34.9" customHeight="1" spans="1:10">
      <c r="A943" s="553">
        <f t="shared" si="225"/>
        <v>7</v>
      </c>
      <c r="B943" s="376">
        <v>2130901</v>
      </c>
      <c r="C943" s="378" t="s">
        <v>849</v>
      </c>
      <c r="D943" s="277">
        <v>0</v>
      </c>
      <c r="E943" s="277">
        <v>0</v>
      </c>
      <c r="F943" s="277"/>
      <c r="G943" s="525" t="str">
        <f t="shared" si="226"/>
        <v/>
      </c>
      <c r="H943" s="525" t="str">
        <f t="shared" si="227"/>
        <v/>
      </c>
      <c r="I943" s="567" t="str">
        <f t="shared" si="232"/>
        <v>否</v>
      </c>
      <c r="J943" s="568" t="str">
        <f t="shared" si="233"/>
        <v>项</v>
      </c>
    </row>
    <row r="944" ht="34.9" customHeight="1" spans="1:10">
      <c r="A944" s="553">
        <f t="shared" si="225"/>
        <v>7</v>
      </c>
      <c r="B944" s="376">
        <v>2130999</v>
      </c>
      <c r="C944" s="378" t="s">
        <v>850</v>
      </c>
      <c r="D944" s="277">
        <v>0</v>
      </c>
      <c r="E944" s="277">
        <v>0</v>
      </c>
      <c r="F944" s="277"/>
      <c r="G944" s="525" t="str">
        <f t="shared" si="226"/>
        <v/>
      </c>
      <c r="H944" s="525" t="str">
        <f t="shared" si="227"/>
        <v/>
      </c>
      <c r="I944" s="567" t="str">
        <f t="shared" si="232"/>
        <v>否</v>
      </c>
      <c r="J944" s="568" t="str">
        <f t="shared" si="233"/>
        <v>项</v>
      </c>
    </row>
    <row r="945" ht="34.9" customHeight="1" spans="1:10">
      <c r="A945" s="553">
        <f t="shared" si="225"/>
        <v>5</v>
      </c>
      <c r="B945" s="376">
        <v>21399</v>
      </c>
      <c r="C945" s="378" t="s">
        <v>851</v>
      </c>
      <c r="D945" s="277">
        <f>SUM(D946:D947)</f>
        <v>11</v>
      </c>
      <c r="E945" s="277">
        <f t="shared" ref="D945:F945" si="236">SUM(E946:E947)</f>
        <v>1498</v>
      </c>
      <c r="F945" s="277">
        <f t="shared" si="236"/>
        <v>0</v>
      </c>
      <c r="G945" s="525">
        <f t="shared" si="226"/>
        <v>-1</v>
      </c>
      <c r="H945" s="525">
        <f t="shared" si="227"/>
        <v>0</v>
      </c>
      <c r="I945" s="567" t="str">
        <f t="shared" si="232"/>
        <v>是</v>
      </c>
      <c r="J945" s="568" t="str">
        <f t="shared" si="233"/>
        <v>款</v>
      </c>
    </row>
    <row r="946" ht="34.9" customHeight="1" spans="1:10">
      <c r="A946" s="553">
        <f t="shared" si="225"/>
        <v>7</v>
      </c>
      <c r="B946" s="376">
        <v>2139901</v>
      </c>
      <c r="C946" s="378" t="s">
        <v>852</v>
      </c>
      <c r="D946" s="277">
        <v>0</v>
      </c>
      <c r="E946" s="277">
        <v>0</v>
      </c>
      <c r="F946" s="277"/>
      <c r="G946" s="525" t="str">
        <f t="shared" si="226"/>
        <v/>
      </c>
      <c r="H946" s="525" t="str">
        <f t="shared" si="227"/>
        <v/>
      </c>
      <c r="I946" s="567" t="str">
        <f t="shared" si="232"/>
        <v>否</v>
      </c>
      <c r="J946" s="568" t="str">
        <f t="shared" si="233"/>
        <v>项</v>
      </c>
    </row>
    <row r="947" ht="34.9" customHeight="1" spans="1:10">
      <c r="A947" s="553">
        <f t="shared" si="225"/>
        <v>7</v>
      </c>
      <c r="B947" s="376">
        <v>2139999</v>
      </c>
      <c r="C947" s="378" t="s">
        <v>853</v>
      </c>
      <c r="D947" s="277">
        <v>11</v>
      </c>
      <c r="E947" s="277">
        <v>1498</v>
      </c>
      <c r="F947" s="277"/>
      <c r="G947" s="525">
        <f t="shared" si="226"/>
        <v>-1</v>
      </c>
      <c r="H947" s="525">
        <f t="shared" si="227"/>
        <v>0</v>
      </c>
      <c r="I947" s="567" t="str">
        <f t="shared" si="232"/>
        <v>是</v>
      </c>
      <c r="J947" s="568" t="str">
        <f t="shared" si="233"/>
        <v>项</v>
      </c>
    </row>
    <row r="948" ht="34.9" customHeight="1" spans="1:10">
      <c r="A948" s="553">
        <f t="shared" si="225"/>
        <v>3</v>
      </c>
      <c r="B948" s="561">
        <v>214</v>
      </c>
      <c r="C948" s="562" t="s">
        <v>102</v>
      </c>
      <c r="D948" s="282">
        <f>+D949+D972+D982+D992+D997+D1004+D1009</f>
        <v>2583</v>
      </c>
      <c r="E948" s="282">
        <f t="shared" ref="D948:F948" si="237">+E949+E972+E982+E992+E997+E1004+E1009</f>
        <v>8645</v>
      </c>
      <c r="F948" s="282">
        <f t="shared" si="237"/>
        <v>2775</v>
      </c>
      <c r="G948" s="521">
        <f t="shared" si="226"/>
        <v>0.074</v>
      </c>
      <c r="H948" s="521">
        <f t="shared" si="227"/>
        <v>0.321</v>
      </c>
      <c r="I948" s="567" t="str">
        <f t="shared" si="232"/>
        <v>是</v>
      </c>
      <c r="J948" s="568" t="str">
        <f t="shared" si="233"/>
        <v>类</v>
      </c>
    </row>
    <row r="949" ht="34.9" customHeight="1" spans="1:10">
      <c r="A949" s="553">
        <f t="shared" si="225"/>
        <v>5</v>
      </c>
      <c r="B949" s="376">
        <v>21401</v>
      </c>
      <c r="C949" s="377" t="s">
        <v>854</v>
      </c>
      <c r="D949" s="277">
        <f>SUM(D950:D971)</f>
        <v>2506</v>
      </c>
      <c r="E949" s="277">
        <f t="shared" ref="D949:F949" si="238">SUM(E950:E971)</f>
        <v>8645</v>
      </c>
      <c r="F949" s="277">
        <f t="shared" si="238"/>
        <v>2775</v>
      </c>
      <c r="G949" s="525">
        <f t="shared" si="226"/>
        <v>0.107</v>
      </c>
      <c r="H949" s="525">
        <f t="shared" si="227"/>
        <v>0.321</v>
      </c>
      <c r="I949" s="567" t="str">
        <f t="shared" si="232"/>
        <v>是</v>
      </c>
      <c r="J949" s="568" t="str">
        <f t="shared" si="233"/>
        <v>款</v>
      </c>
    </row>
    <row r="950" ht="34.9" customHeight="1" spans="1:10">
      <c r="A950" s="553">
        <f t="shared" si="225"/>
        <v>7</v>
      </c>
      <c r="B950" s="376">
        <v>2140101</v>
      </c>
      <c r="C950" s="377" t="s">
        <v>139</v>
      </c>
      <c r="D950" s="277">
        <v>134</v>
      </c>
      <c r="E950" s="277">
        <v>110</v>
      </c>
      <c r="F950" s="277">
        <v>104</v>
      </c>
      <c r="G950" s="525">
        <f t="shared" si="226"/>
        <v>-0.224</v>
      </c>
      <c r="H950" s="525">
        <f t="shared" si="227"/>
        <v>0.945</v>
      </c>
      <c r="I950" s="567" t="str">
        <f t="shared" si="232"/>
        <v>是</v>
      </c>
      <c r="J950" s="568" t="str">
        <f t="shared" si="233"/>
        <v>项</v>
      </c>
    </row>
    <row r="951" ht="34.9" customHeight="1" spans="1:10">
      <c r="A951" s="553">
        <f t="shared" si="225"/>
        <v>7</v>
      </c>
      <c r="B951" s="376">
        <v>2140102</v>
      </c>
      <c r="C951" s="377" t="s">
        <v>140</v>
      </c>
      <c r="D951" s="277">
        <v>0</v>
      </c>
      <c r="E951" s="277">
        <v>0</v>
      </c>
      <c r="F951" s="277"/>
      <c r="G951" s="525" t="str">
        <f t="shared" si="226"/>
        <v/>
      </c>
      <c r="H951" s="525" t="str">
        <f t="shared" si="227"/>
        <v/>
      </c>
      <c r="I951" s="567" t="str">
        <f t="shared" si="232"/>
        <v>否</v>
      </c>
      <c r="J951" s="568" t="str">
        <f t="shared" si="233"/>
        <v>项</v>
      </c>
    </row>
    <row r="952" ht="34.9" customHeight="1" spans="1:10">
      <c r="A952" s="553">
        <f t="shared" si="225"/>
        <v>7</v>
      </c>
      <c r="B952" s="376">
        <v>2140103</v>
      </c>
      <c r="C952" s="377" t="s">
        <v>141</v>
      </c>
      <c r="D952" s="277">
        <v>0</v>
      </c>
      <c r="E952" s="277">
        <v>0</v>
      </c>
      <c r="F952" s="277"/>
      <c r="G952" s="525" t="str">
        <f t="shared" si="226"/>
        <v/>
      </c>
      <c r="H952" s="525" t="str">
        <f t="shared" si="227"/>
        <v/>
      </c>
      <c r="I952" s="567" t="str">
        <f t="shared" si="232"/>
        <v>否</v>
      </c>
      <c r="J952" s="568" t="str">
        <f t="shared" si="233"/>
        <v>项</v>
      </c>
    </row>
    <row r="953" ht="34.9" customHeight="1" spans="1:10">
      <c r="A953" s="553">
        <f t="shared" si="225"/>
        <v>7</v>
      </c>
      <c r="B953" s="376">
        <v>2140104</v>
      </c>
      <c r="C953" s="377" t="s">
        <v>855</v>
      </c>
      <c r="D953" s="277">
        <v>0</v>
      </c>
      <c r="E953" s="277">
        <v>4210</v>
      </c>
      <c r="F953" s="277">
        <v>740</v>
      </c>
      <c r="G953" s="525" t="str">
        <f t="shared" si="226"/>
        <v/>
      </c>
      <c r="H953" s="525">
        <f t="shared" si="227"/>
        <v>0.176</v>
      </c>
      <c r="I953" s="567" t="str">
        <f t="shared" ref="I953:I1016" si="239">IF(LEN(B953)=3,"是",IF(C953&lt;&gt;"",IF(SUM(D953:F953)&lt;&gt;0,"是","否"),"是"))</f>
        <v>是</v>
      </c>
      <c r="J953" s="568" t="str">
        <f t="shared" ref="J953:J1016" si="240">IF(LEN(B953)=3,"类",IF(LEN(B953)=5,"款","项"))</f>
        <v>项</v>
      </c>
    </row>
    <row r="954" ht="34.9" customHeight="1" spans="1:10">
      <c r="A954" s="553">
        <f t="shared" si="225"/>
        <v>7</v>
      </c>
      <c r="B954" s="376">
        <v>2140106</v>
      </c>
      <c r="C954" s="377" t="s">
        <v>856</v>
      </c>
      <c r="D954" s="277">
        <v>1200</v>
      </c>
      <c r="E954" s="277">
        <v>1958</v>
      </c>
      <c r="F954" s="277">
        <v>557</v>
      </c>
      <c r="G954" s="525">
        <f t="shared" si="226"/>
        <v>-0.536</v>
      </c>
      <c r="H954" s="525">
        <f t="shared" si="227"/>
        <v>0.284</v>
      </c>
      <c r="I954" s="567" t="str">
        <f t="shared" si="239"/>
        <v>是</v>
      </c>
      <c r="J954" s="568" t="str">
        <f t="shared" si="240"/>
        <v>项</v>
      </c>
    </row>
    <row r="955" ht="34.9" customHeight="1" spans="1:10">
      <c r="A955" s="553">
        <f t="shared" si="225"/>
        <v>7</v>
      </c>
      <c r="B955" s="376">
        <v>2140109</v>
      </c>
      <c r="C955" s="377" t="s">
        <v>857</v>
      </c>
      <c r="D955" s="277">
        <v>0</v>
      </c>
      <c r="E955" s="277">
        <v>0</v>
      </c>
      <c r="F955" s="277"/>
      <c r="G955" s="525" t="str">
        <f t="shared" si="226"/>
        <v/>
      </c>
      <c r="H955" s="525" t="str">
        <f t="shared" si="227"/>
        <v/>
      </c>
      <c r="I955" s="567" t="str">
        <f t="shared" si="239"/>
        <v>否</v>
      </c>
      <c r="J955" s="568" t="str">
        <f t="shared" si="240"/>
        <v>项</v>
      </c>
    </row>
    <row r="956" ht="34.9" customHeight="1" spans="1:10">
      <c r="A956" s="553">
        <f t="shared" si="225"/>
        <v>7</v>
      </c>
      <c r="B956" s="376">
        <v>2140110</v>
      </c>
      <c r="C956" s="378" t="s">
        <v>858</v>
      </c>
      <c r="D956" s="277">
        <v>0</v>
      </c>
      <c r="E956" s="277">
        <v>0</v>
      </c>
      <c r="F956" s="277"/>
      <c r="G956" s="525" t="str">
        <f t="shared" si="226"/>
        <v/>
      </c>
      <c r="H956" s="525" t="str">
        <f t="shared" si="227"/>
        <v/>
      </c>
      <c r="I956" s="567" t="str">
        <f t="shared" si="239"/>
        <v>否</v>
      </c>
      <c r="J956" s="568" t="str">
        <f t="shared" si="240"/>
        <v>项</v>
      </c>
    </row>
    <row r="957" ht="34.9" customHeight="1" spans="1:10">
      <c r="A957" s="553">
        <f t="shared" si="225"/>
        <v>7</v>
      </c>
      <c r="B957" s="376">
        <v>2140111</v>
      </c>
      <c r="C957" s="377" t="s">
        <v>859</v>
      </c>
      <c r="D957" s="277">
        <v>0</v>
      </c>
      <c r="E957" s="277">
        <v>0</v>
      </c>
      <c r="F957" s="277"/>
      <c r="G957" s="525" t="str">
        <f t="shared" si="226"/>
        <v/>
      </c>
      <c r="H957" s="525" t="str">
        <f t="shared" si="227"/>
        <v/>
      </c>
      <c r="I957" s="567" t="str">
        <f t="shared" si="239"/>
        <v>否</v>
      </c>
      <c r="J957" s="568" t="str">
        <f t="shared" si="240"/>
        <v>项</v>
      </c>
    </row>
    <row r="958" ht="34.9" customHeight="1" spans="1:10">
      <c r="A958" s="553">
        <f t="shared" si="225"/>
        <v>7</v>
      </c>
      <c r="B958" s="376">
        <v>2140112</v>
      </c>
      <c r="C958" s="377" t="s">
        <v>860</v>
      </c>
      <c r="D958" s="277">
        <v>0</v>
      </c>
      <c r="E958" s="277">
        <v>0</v>
      </c>
      <c r="F958" s="277"/>
      <c r="G958" s="525" t="str">
        <f t="shared" si="226"/>
        <v/>
      </c>
      <c r="H958" s="525" t="str">
        <f t="shared" si="227"/>
        <v/>
      </c>
      <c r="I958" s="567" t="str">
        <f t="shared" si="239"/>
        <v>否</v>
      </c>
      <c r="J958" s="568" t="str">
        <f t="shared" si="240"/>
        <v>项</v>
      </c>
    </row>
    <row r="959" ht="34.9" customHeight="1" spans="1:10">
      <c r="A959" s="553">
        <f t="shared" si="225"/>
        <v>7</v>
      </c>
      <c r="B959" s="376">
        <v>2140114</v>
      </c>
      <c r="C959" s="377" t="s">
        <v>861</v>
      </c>
      <c r="D959" s="277">
        <v>0</v>
      </c>
      <c r="E959" s="277">
        <v>0</v>
      </c>
      <c r="F959" s="277"/>
      <c r="G959" s="525" t="str">
        <f t="shared" si="226"/>
        <v/>
      </c>
      <c r="H959" s="525" t="str">
        <f t="shared" si="227"/>
        <v/>
      </c>
      <c r="I959" s="567" t="str">
        <f t="shared" si="239"/>
        <v>否</v>
      </c>
      <c r="J959" s="568" t="str">
        <f t="shared" si="240"/>
        <v>项</v>
      </c>
    </row>
    <row r="960" ht="34.9" customHeight="1" spans="1:10">
      <c r="A960" s="553">
        <f t="shared" si="225"/>
        <v>7</v>
      </c>
      <c r="B960" s="376">
        <v>2140122</v>
      </c>
      <c r="C960" s="377" t="s">
        <v>862</v>
      </c>
      <c r="D960" s="277">
        <v>0</v>
      </c>
      <c r="E960" s="277">
        <v>0</v>
      </c>
      <c r="F960" s="277"/>
      <c r="G960" s="525" t="str">
        <f t="shared" si="226"/>
        <v/>
      </c>
      <c r="H960" s="525" t="str">
        <f t="shared" si="227"/>
        <v/>
      </c>
      <c r="I960" s="567" t="str">
        <f t="shared" si="239"/>
        <v>否</v>
      </c>
      <c r="J960" s="568" t="str">
        <f t="shared" si="240"/>
        <v>项</v>
      </c>
    </row>
    <row r="961" s="426" customFormat="1" ht="34.9" customHeight="1" spans="1:12">
      <c r="A961" s="553">
        <f t="shared" si="225"/>
        <v>7</v>
      </c>
      <c r="B961" s="376">
        <v>2140123</v>
      </c>
      <c r="C961" s="377" t="s">
        <v>863</v>
      </c>
      <c r="D961" s="277">
        <v>0</v>
      </c>
      <c r="E961" s="277">
        <v>0</v>
      </c>
      <c r="F961" s="277"/>
      <c r="G961" s="525" t="str">
        <f t="shared" si="226"/>
        <v/>
      </c>
      <c r="H961" s="525" t="str">
        <f t="shared" si="227"/>
        <v/>
      </c>
      <c r="I961" s="567" t="str">
        <f t="shared" si="239"/>
        <v>否</v>
      </c>
      <c r="J961" s="568" t="str">
        <f t="shared" si="240"/>
        <v>项</v>
      </c>
      <c r="K961" s="555"/>
      <c r="L961" s="556"/>
    </row>
    <row r="962" ht="34.9" customHeight="1" spans="1:10">
      <c r="A962" s="553">
        <f t="shared" si="225"/>
        <v>7</v>
      </c>
      <c r="B962" s="376">
        <v>2140127</v>
      </c>
      <c r="C962" s="377" t="s">
        <v>864</v>
      </c>
      <c r="D962" s="277">
        <v>0</v>
      </c>
      <c r="E962" s="277">
        <v>0</v>
      </c>
      <c r="F962" s="277"/>
      <c r="G962" s="525" t="str">
        <f t="shared" si="226"/>
        <v/>
      </c>
      <c r="H962" s="525" t="str">
        <f t="shared" si="227"/>
        <v/>
      </c>
      <c r="I962" s="567" t="str">
        <f t="shared" si="239"/>
        <v>否</v>
      </c>
      <c r="J962" s="568" t="str">
        <f t="shared" si="240"/>
        <v>项</v>
      </c>
    </row>
    <row r="963" s="426" customFormat="1" ht="34.9" customHeight="1" spans="1:12">
      <c r="A963" s="553">
        <f t="shared" si="225"/>
        <v>7</v>
      </c>
      <c r="B963" s="376">
        <v>2140128</v>
      </c>
      <c r="C963" s="377" t="s">
        <v>865</v>
      </c>
      <c r="D963" s="277">
        <v>0</v>
      </c>
      <c r="E963" s="277">
        <v>0</v>
      </c>
      <c r="F963" s="277"/>
      <c r="G963" s="525" t="str">
        <f t="shared" si="226"/>
        <v/>
      </c>
      <c r="H963" s="525" t="str">
        <f t="shared" si="227"/>
        <v/>
      </c>
      <c r="I963" s="567" t="str">
        <f t="shared" si="239"/>
        <v>否</v>
      </c>
      <c r="J963" s="568" t="str">
        <f t="shared" si="240"/>
        <v>项</v>
      </c>
      <c r="K963" s="555"/>
      <c r="L963" s="556"/>
    </row>
    <row r="964" s="426" customFormat="1" ht="34.9" customHeight="1" spans="1:12">
      <c r="A964" s="553">
        <f t="shared" si="225"/>
        <v>7</v>
      </c>
      <c r="B964" s="376">
        <v>2140129</v>
      </c>
      <c r="C964" s="377" t="s">
        <v>866</v>
      </c>
      <c r="D964" s="277">
        <v>0</v>
      </c>
      <c r="E964" s="277">
        <v>0</v>
      </c>
      <c r="F964" s="277"/>
      <c r="G964" s="525" t="str">
        <f t="shared" si="226"/>
        <v/>
      </c>
      <c r="H964" s="525" t="str">
        <f t="shared" si="227"/>
        <v/>
      </c>
      <c r="I964" s="567" t="str">
        <f t="shared" si="239"/>
        <v>否</v>
      </c>
      <c r="J964" s="568" t="str">
        <f t="shared" si="240"/>
        <v>项</v>
      </c>
      <c r="K964" s="555"/>
      <c r="L964" s="556"/>
    </row>
    <row r="965" ht="34.9" customHeight="1" spans="1:10">
      <c r="A965" s="553">
        <f t="shared" si="225"/>
        <v>7</v>
      </c>
      <c r="B965" s="376">
        <v>2140130</v>
      </c>
      <c r="C965" s="377" t="s">
        <v>867</v>
      </c>
      <c r="D965" s="277">
        <v>0</v>
      </c>
      <c r="E965" s="277">
        <v>0</v>
      </c>
      <c r="F965" s="277"/>
      <c r="G965" s="525" t="str">
        <f t="shared" si="226"/>
        <v/>
      </c>
      <c r="H965" s="525" t="str">
        <f t="shared" si="227"/>
        <v/>
      </c>
      <c r="I965" s="567" t="str">
        <f t="shared" si="239"/>
        <v>否</v>
      </c>
      <c r="J965" s="568" t="str">
        <f t="shared" si="240"/>
        <v>项</v>
      </c>
    </row>
    <row r="966" s="426" customFormat="1" ht="34.9" customHeight="1" spans="1:12">
      <c r="A966" s="553">
        <f t="shared" ref="A966:A1029" si="241">LEN(B966)</f>
        <v>7</v>
      </c>
      <c r="B966" s="376">
        <v>2140131</v>
      </c>
      <c r="C966" s="377" t="s">
        <v>868</v>
      </c>
      <c r="D966" s="277">
        <v>0</v>
      </c>
      <c r="E966" s="277">
        <v>0</v>
      </c>
      <c r="F966" s="277"/>
      <c r="G966" s="525" t="str">
        <f t="shared" ref="G966:G1029" si="242">IF(D966&lt;&gt;0,F966/D966-1,"")</f>
        <v/>
      </c>
      <c r="H966" s="525" t="str">
        <f t="shared" ref="H966:H1029" si="243">IF(E966&lt;&gt;0,F966/E966,"")</f>
        <v/>
      </c>
      <c r="I966" s="567" t="str">
        <f t="shared" si="239"/>
        <v>否</v>
      </c>
      <c r="J966" s="568" t="str">
        <f t="shared" si="240"/>
        <v>项</v>
      </c>
      <c r="K966" s="555"/>
      <c r="L966" s="556"/>
    </row>
    <row r="967" ht="34.9" customHeight="1" spans="1:10">
      <c r="A967" s="553">
        <f t="shared" si="241"/>
        <v>7</v>
      </c>
      <c r="B967" s="376">
        <v>2140133</v>
      </c>
      <c r="C967" s="377" t="s">
        <v>869</v>
      </c>
      <c r="D967" s="277">
        <v>0</v>
      </c>
      <c r="E967" s="277">
        <v>0</v>
      </c>
      <c r="F967" s="277"/>
      <c r="G967" s="525" t="str">
        <f t="shared" si="242"/>
        <v/>
      </c>
      <c r="H967" s="525" t="str">
        <f t="shared" si="243"/>
        <v/>
      </c>
      <c r="I967" s="567" t="str">
        <f t="shared" si="239"/>
        <v>否</v>
      </c>
      <c r="J967" s="568" t="str">
        <f t="shared" si="240"/>
        <v>项</v>
      </c>
    </row>
    <row r="968" s="426" customFormat="1" ht="34.9" customHeight="1" spans="1:12">
      <c r="A968" s="553">
        <f t="shared" si="241"/>
        <v>7</v>
      </c>
      <c r="B968" s="376">
        <v>2140136</v>
      </c>
      <c r="C968" s="377" t="s">
        <v>870</v>
      </c>
      <c r="D968" s="277">
        <v>0</v>
      </c>
      <c r="E968" s="277">
        <v>0</v>
      </c>
      <c r="F968" s="277"/>
      <c r="G968" s="525" t="str">
        <f t="shared" si="242"/>
        <v/>
      </c>
      <c r="H968" s="525" t="str">
        <f t="shared" si="243"/>
        <v/>
      </c>
      <c r="I968" s="567" t="str">
        <f t="shared" si="239"/>
        <v>否</v>
      </c>
      <c r="J968" s="568" t="str">
        <f t="shared" si="240"/>
        <v>项</v>
      </c>
      <c r="K968" s="555"/>
      <c r="L968" s="556"/>
    </row>
    <row r="969" ht="34.9" customHeight="1" spans="1:10">
      <c r="A969" s="553">
        <f t="shared" si="241"/>
        <v>7</v>
      </c>
      <c r="B969" s="376">
        <v>2140138</v>
      </c>
      <c r="C969" s="377" t="s">
        <v>871</v>
      </c>
      <c r="D969" s="277">
        <v>0</v>
      </c>
      <c r="E969" s="277">
        <v>0</v>
      </c>
      <c r="F969" s="277"/>
      <c r="G969" s="525" t="str">
        <f t="shared" si="242"/>
        <v/>
      </c>
      <c r="H969" s="525" t="str">
        <f t="shared" si="243"/>
        <v/>
      </c>
      <c r="I969" s="567" t="str">
        <f t="shared" si="239"/>
        <v>否</v>
      </c>
      <c r="J969" s="568" t="str">
        <f t="shared" si="240"/>
        <v>项</v>
      </c>
    </row>
    <row r="970" ht="34.9" customHeight="1" spans="1:10">
      <c r="A970" s="553">
        <f t="shared" si="241"/>
        <v>7</v>
      </c>
      <c r="B970" s="376">
        <v>2140139</v>
      </c>
      <c r="C970" s="377" t="s">
        <v>872</v>
      </c>
      <c r="D970" s="277">
        <v>0</v>
      </c>
      <c r="E970" s="277">
        <v>0</v>
      </c>
      <c r="F970" s="277"/>
      <c r="G970" s="525" t="str">
        <f t="shared" si="242"/>
        <v/>
      </c>
      <c r="H970" s="525" t="str">
        <f t="shared" si="243"/>
        <v/>
      </c>
      <c r="I970" s="567" t="str">
        <f t="shared" si="239"/>
        <v>否</v>
      </c>
      <c r="J970" s="568" t="str">
        <f t="shared" si="240"/>
        <v>项</v>
      </c>
    </row>
    <row r="971" ht="34.9" customHeight="1" spans="1:10">
      <c r="A971" s="553">
        <f t="shared" si="241"/>
        <v>7</v>
      </c>
      <c r="B971" s="376">
        <v>2140199</v>
      </c>
      <c r="C971" s="377" t="s">
        <v>873</v>
      </c>
      <c r="D971" s="277">
        <v>1172</v>
      </c>
      <c r="E971" s="277">
        <v>2367</v>
      </c>
      <c r="F971" s="277">
        <v>1374</v>
      </c>
      <c r="G971" s="525">
        <f t="shared" si="242"/>
        <v>0.172</v>
      </c>
      <c r="H971" s="525">
        <f t="shared" si="243"/>
        <v>0.58</v>
      </c>
      <c r="I971" s="567" t="str">
        <f t="shared" si="239"/>
        <v>是</v>
      </c>
      <c r="J971" s="568" t="str">
        <f t="shared" si="240"/>
        <v>项</v>
      </c>
    </row>
    <row r="972" ht="34.9" customHeight="1" spans="1:10">
      <c r="A972" s="553">
        <f t="shared" si="241"/>
        <v>5</v>
      </c>
      <c r="B972" s="376">
        <v>21402</v>
      </c>
      <c r="C972" s="377" t="s">
        <v>874</v>
      </c>
      <c r="D972" s="277">
        <f>SUM(D973:D981)</f>
        <v>0</v>
      </c>
      <c r="E972" s="277">
        <f t="shared" ref="D972:F972" si="244">SUM(E973:E981)</f>
        <v>0</v>
      </c>
      <c r="F972" s="277">
        <f t="shared" si="244"/>
        <v>0</v>
      </c>
      <c r="G972" s="525" t="str">
        <f t="shared" si="242"/>
        <v/>
      </c>
      <c r="H972" s="525" t="str">
        <f t="shared" si="243"/>
        <v/>
      </c>
      <c r="I972" s="567" t="str">
        <f t="shared" si="239"/>
        <v>否</v>
      </c>
      <c r="J972" s="568" t="str">
        <f t="shared" si="240"/>
        <v>款</v>
      </c>
    </row>
    <row r="973" ht="34.9" customHeight="1" spans="1:10">
      <c r="A973" s="553">
        <f t="shared" si="241"/>
        <v>7</v>
      </c>
      <c r="B973" s="376">
        <v>2140201</v>
      </c>
      <c r="C973" s="377" t="s">
        <v>139</v>
      </c>
      <c r="D973" s="277">
        <v>0</v>
      </c>
      <c r="E973" s="277">
        <v>0</v>
      </c>
      <c r="F973" s="277"/>
      <c r="G973" s="525" t="str">
        <f t="shared" si="242"/>
        <v/>
      </c>
      <c r="H973" s="525" t="str">
        <f t="shared" si="243"/>
        <v/>
      </c>
      <c r="I973" s="567" t="str">
        <f t="shared" si="239"/>
        <v>否</v>
      </c>
      <c r="J973" s="568" t="str">
        <f t="shared" si="240"/>
        <v>项</v>
      </c>
    </row>
    <row r="974" ht="34.9" customHeight="1" spans="1:10">
      <c r="A974" s="553">
        <f t="shared" si="241"/>
        <v>7</v>
      </c>
      <c r="B974" s="376">
        <v>2140202</v>
      </c>
      <c r="C974" s="377" t="s">
        <v>140</v>
      </c>
      <c r="D974" s="277">
        <v>0</v>
      </c>
      <c r="E974" s="277">
        <v>0</v>
      </c>
      <c r="F974" s="277"/>
      <c r="G974" s="525" t="str">
        <f t="shared" si="242"/>
        <v/>
      </c>
      <c r="H974" s="525" t="str">
        <f t="shared" si="243"/>
        <v/>
      </c>
      <c r="I974" s="567" t="str">
        <f t="shared" si="239"/>
        <v>否</v>
      </c>
      <c r="J974" s="568" t="str">
        <f t="shared" si="240"/>
        <v>项</v>
      </c>
    </row>
    <row r="975" ht="34.9" customHeight="1" spans="1:10">
      <c r="A975" s="553">
        <f t="shared" si="241"/>
        <v>7</v>
      </c>
      <c r="B975" s="376">
        <v>2140203</v>
      </c>
      <c r="C975" s="377" t="s">
        <v>141</v>
      </c>
      <c r="D975" s="277">
        <v>0</v>
      </c>
      <c r="E975" s="277">
        <v>0</v>
      </c>
      <c r="F975" s="277"/>
      <c r="G975" s="525" t="str">
        <f t="shared" si="242"/>
        <v/>
      </c>
      <c r="H975" s="525" t="str">
        <f t="shared" si="243"/>
        <v/>
      </c>
      <c r="I975" s="567" t="str">
        <f t="shared" si="239"/>
        <v>否</v>
      </c>
      <c r="J975" s="568" t="str">
        <f t="shared" si="240"/>
        <v>项</v>
      </c>
    </row>
    <row r="976" s="426" customFormat="1" ht="34.9" customHeight="1" spans="1:12">
      <c r="A976" s="553">
        <f t="shared" si="241"/>
        <v>7</v>
      </c>
      <c r="B976" s="376">
        <v>2140204</v>
      </c>
      <c r="C976" s="377" t="s">
        <v>875</v>
      </c>
      <c r="D976" s="277">
        <v>0</v>
      </c>
      <c r="E976" s="277">
        <v>0</v>
      </c>
      <c r="F976" s="277"/>
      <c r="G976" s="525" t="str">
        <f t="shared" si="242"/>
        <v/>
      </c>
      <c r="H976" s="525" t="str">
        <f t="shared" si="243"/>
        <v/>
      </c>
      <c r="I976" s="567" t="str">
        <f t="shared" si="239"/>
        <v>否</v>
      </c>
      <c r="J976" s="568" t="str">
        <f t="shared" si="240"/>
        <v>项</v>
      </c>
      <c r="K976" s="555"/>
      <c r="L976" s="556"/>
    </row>
    <row r="977" ht="34.9" customHeight="1" spans="1:10">
      <c r="A977" s="553">
        <f t="shared" si="241"/>
        <v>7</v>
      </c>
      <c r="B977" s="376">
        <v>2140205</v>
      </c>
      <c r="C977" s="377" t="s">
        <v>876</v>
      </c>
      <c r="D977" s="277">
        <v>0</v>
      </c>
      <c r="E977" s="277">
        <v>0</v>
      </c>
      <c r="F977" s="277"/>
      <c r="G977" s="525" t="str">
        <f t="shared" si="242"/>
        <v/>
      </c>
      <c r="H977" s="525" t="str">
        <f t="shared" si="243"/>
        <v/>
      </c>
      <c r="I977" s="567" t="str">
        <f t="shared" si="239"/>
        <v>否</v>
      </c>
      <c r="J977" s="568" t="str">
        <f t="shared" si="240"/>
        <v>项</v>
      </c>
    </row>
    <row r="978" ht="34.9" customHeight="1" spans="1:10">
      <c r="A978" s="553">
        <f t="shared" si="241"/>
        <v>7</v>
      </c>
      <c r="B978" s="376">
        <v>2140206</v>
      </c>
      <c r="C978" s="377" t="s">
        <v>877</v>
      </c>
      <c r="D978" s="277">
        <v>0</v>
      </c>
      <c r="E978" s="277">
        <v>0</v>
      </c>
      <c r="F978" s="277"/>
      <c r="G978" s="525" t="str">
        <f t="shared" si="242"/>
        <v/>
      </c>
      <c r="H978" s="525" t="str">
        <f t="shared" si="243"/>
        <v/>
      </c>
      <c r="I978" s="567" t="str">
        <f t="shared" si="239"/>
        <v>否</v>
      </c>
      <c r="J978" s="568" t="str">
        <f t="shared" si="240"/>
        <v>项</v>
      </c>
    </row>
    <row r="979" ht="34.9" customHeight="1" spans="1:10">
      <c r="A979" s="553">
        <f t="shared" si="241"/>
        <v>7</v>
      </c>
      <c r="B979" s="376">
        <v>2140207</v>
      </c>
      <c r="C979" s="378" t="s">
        <v>878</v>
      </c>
      <c r="D979" s="277">
        <v>0</v>
      </c>
      <c r="E979" s="277">
        <v>0</v>
      </c>
      <c r="F979" s="277"/>
      <c r="G979" s="525" t="str">
        <f t="shared" si="242"/>
        <v/>
      </c>
      <c r="H979" s="525" t="str">
        <f t="shared" si="243"/>
        <v/>
      </c>
      <c r="I979" s="567" t="str">
        <f t="shared" si="239"/>
        <v>否</v>
      </c>
      <c r="J979" s="568" t="str">
        <f t="shared" si="240"/>
        <v>项</v>
      </c>
    </row>
    <row r="980" s="426" customFormat="1" ht="34.9" customHeight="1" spans="1:12">
      <c r="A980" s="553">
        <f t="shared" si="241"/>
        <v>7</v>
      </c>
      <c r="B980" s="376">
        <v>2140208</v>
      </c>
      <c r="C980" s="378" t="s">
        <v>879</v>
      </c>
      <c r="D980" s="277">
        <v>0</v>
      </c>
      <c r="E980" s="277">
        <v>0</v>
      </c>
      <c r="F980" s="277"/>
      <c r="G980" s="525" t="str">
        <f t="shared" si="242"/>
        <v/>
      </c>
      <c r="H980" s="525" t="str">
        <f t="shared" si="243"/>
        <v/>
      </c>
      <c r="I980" s="567" t="str">
        <f t="shared" si="239"/>
        <v>否</v>
      </c>
      <c r="J980" s="568" t="str">
        <f t="shared" si="240"/>
        <v>项</v>
      </c>
      <c r="K980" s="555"/>
      <c r="L980" s="556"/>
    </row>
    <row r="981" s="426" customFormat="1" ht="34.9" customHeight="1" spans="1:12">
      <c r="A981" s="553">
        <f t="shared" si="241"/>
        <v>7</v>
      </c>
      <c r="B981" s="376">
        <v>2140299</v>
      </c>
      <c r="C981" s="378" t="s">
        <v>880</v>
      </c>
      <c r="D981" s="277">
        <v>0</v>
      </c>
      <c r="E981" s="277">
        <v>0</v>
      </c>
      <c r="F981" s="277"/>
      <c r="G981" s="525" t="str">
        <f t="shared" si="242"/>
        <v/>
      </c>
      <c r="H981" s="525" t="str">
        <f t="shared" si="243"/>
        <v/>
      </c>
      <c r="I981" s="567" t="str">
        <f t="shared" si="239"/>
        <v>否</v>
      </c>
      <c r="J981" s="568" t="str">
        <f t="shared" si="240"/>
        <v>项</v>
      </c>
      <c r="K981" s="555"/>
      <c r="L981" s="556"/>
    </row>
    <row r="982" ht="34.9" customHeight="1" spans="1:10">
      <c r="A982" s="553">
        <f t="shared" si="241"/>
        <v>5</v>
      </c>
      <c r="B982" s="376">
        <v>21403</v>
      </c>
      <c r="C982" s="378" t="s">
        <v>881</v>
      </c>
      <c r="D982" s="277">
        <f>SUM(D983:D991)</f>
        <v>0</v>
      </c>
      <c r="E982" s="277">
        <f t="shared" ref="D982:F982" si="245">SUM(E983:E991)</f>
        <v>0</v>
      </c>
      <c r="F982" s="277">
        <f t="shared" si="245"/>
        <v>0</v>
      </c>
      <c r="G982" s="525" t="str">
        <f t="shared" si="242"/>
        <v/>
      </c>
      <c r="H982" s="525" t="str">
        <f t="shared" si="243"/>
        <v/>
      </c>
      <c r="I982" s="567" t="str">
        <f t="shared" si="239"/>
        <v>否</v>
      </c>
      <c r="J982" s="568" t="str">
        <f t="shared" si="240"/>
        <v>款</v>
      </c>
    </row>
    <row r="983" ht="34.9" customHeight="1" spans="1:10">
      <c r="A983" s="553">
        <f t="shared" si="241"/>
        <v>7</v>
      </c>
      <c r="B983" s="376">
        <v>2140301</v>
      </c>
      <c r="C983" s="377" t="s">
        <v>139</v>
      </c>
      <c r="D983" s="277">
        <v>0</v>
      </c>
      <c r="E983" s="277">
        <v>0</v>
      </c>
      <c r="F983" s="277"/>
      <c r="G983" s="525" t="str">
        <f t="shared" si="242"/>
        <v/>
      </c>
      <c r="H983" s="525" t="str">
        <f t="shared" si="243"/>
        <v/>
      </c>
      <c r="I983" s="567" t="str">
        <f t="shared" si="239"/>
        <v>否</v>
      </c>
      <c r="J983" s="568" t="str">
        <f t="shared" si="240"/>
        <v>项</v>
      </c>
    </row>
    <row r="984" ht="34.9" customHeight="1" spans="1:10">
      <c r="A984" s="553">
        <f t="shared" si="241"/>
        <v>7</v>
      </c>
      <c r="B984" s="376">
        <v>2140302</v>
      </c>
      <c r="C984" s="377" t="s">
        <v>140</v>
      </c>
      <c r="D984" s="277">
        <v>0</v>
      </c>
      <c r="E984" s="277">
        <v>0</v>
      </c>
      <c r="F984" s="277"/>
      <c r="G984" s="525" t="str">
        <f t="shared" si="242"/>
        <v/>
      </c>
      <c r="H984" s="525" t="str">
        <f t="shared" si="243"/>
        <v/>
      </c>
      <c r="I984" s="567" t="str">
        <f t="shared" si="239"/>
        <v>否</v>
      </c>
      <c r="J984" s="568" t="str">
        <f t="shared" si="240"/>
        <v>项</v>
      </c>
    </row>
    <row r="985" ht="34.9" customHeight="1" spans="1:10">
      <c r="A985" s="553">
        <f t="shared" si="241"/>
        <v>7</v>
      </c>
      <c r="B985" s="376">
        <v>2140303</v>
      </c>
      <c r="C985" s="377" t="s">
        <v>141</v>
      </c>
      <c r="D985" s="277">
        <v>0</v>
      </c>
      <c r="E985" s="277">
        <v>0</v>
      </c>
      <c r="F985" s="277"/>
      <c r="G985" s="525" t="str">
        <f t="shared" si="242"/>
        <v/>
      </c>
      <c r="H985" s="525" t="str">
        <f t="shared" si="243"/>
        <v/>
      </c>
      <c r="I985" s="567" t="str">
        <f t="shared" si="239"/>
        <v>否</v>
      </c>
      <c r="J985" s="568" t="str">
        <f t="shared" si="240"/>
        <v>项</v>
      </c>
    </row>
    <row r="986" s="426" customFormat="1" ht="34.9" customHeight="1" spans="1:12">
      <c r="A986" s="553">
        <f t="shared" si="241"/>
        <v>7</v>
      </c>
      <c r="B986" s="376">
        <v>2140304</v>
      </c>
      <c r="C986" s="377" t="s">
        <v>882</v>
      </c>
      <c r="D986" s="277">
        <v>0</v>
      </c>
      <c r="E986" s="277">
        <v>0</v>
      </c>
      <c r="F986" s="277"/>
      <c r="G986" s="525" t="str">
        <f t="shared" si="242"/>
        <v/>
      </c>
      <c r="H986" s="525" t="str">
        <f t="shared" si="243"/>
        <v/>
      </c>
      <c r="I986" s="567" t="str">
        <f t="shared" si="239"/>
        <v>否</v>
      </c>
      <c r="J986" s="568" t="str">
        <f t="shared" si="240"/>
        <v>项</v>
      </c>
      <c r="K986" s="555"/>
      <c r="L986" s="556"/>
    </row>
    <row r="987" ht="34.9" customHeight="1" spans="1:10">
      <c r="A987" s="553">
        <f t="shared" si="241"/>
        <v>7</v>
      </c>
      <c r="B987" s="376">
        <v>2140305</v>
      </c>
      <c r="C987" s="377" t="s">
        <v>883</v>
      </c>
      <c r="D987" s="277">
        <v>0</v>
      </c>
      <c r="E987" s="277">
        <v>0</v>
      </c>
      <c r="F987" s="277"/>
      <c r="G987" s="525" t="str">
        <f t="shared" si="242"/>
        <v/>
      </c>
      <c r="H987" s="525" t="str">
        <f t="shared" si="243"/>
        <v/>
      </c>
      <c r="I987" s="567" t="str">
        <f t="shared" si="239"/>
        <v>否</v>
      </c>
      <c r="J987" s="568" t="str">
        <f t="shared" si="240"/>
        <v>项</v>
      </c>
    </row>
    <row r="988" s="426" customFormat="1" ht="34.9" customHeight="1" spans="1:12">
      <c r="A988" s="553">
        <f t="shared" si="241"/>
        <v>7</v>
      </c>
      <c r="B988" s="376">
        <v>2140306</v>
      </c>
      <c r="C988" s="377" t="s">
        <v>884</v>
      </c>
      <c r="D988" s="277">
        <v>0</v>
      </c>
      <c r="E988" s="277">
        <v>0</v>
      </c>
      <c r="F988" s="277"/>
      <c r="G988" s="525" t="str">
        <f t="shared" si="242"/>
        <v/>
      </c>
      <c r="H988" s="525" t="str">
        <f t="shared" si="243"/>
        <v/>
      </c>
      <c r="I988" s="567" t="str">
        <f t="shared" si="239"/>
        <v>否</v>
      </c>
      <c r="J988" s="568" t="str">
        <f t="shared" si="240"/>
        <v>项</v>
      </c>
      <c r="K988" s="555"/>
      <c r="L988" s="556"/>
    </row>
    <row r="989" s="426" customFormat="1" ht="34.9" customHeight="1" spans="1:12">
      <c r="A989" s="553">
        <f t="shared" si="241"/>
        <v>7</v>
      </c>
      <c r="B989" s="376">
        <v>2140307</v>
      </c>
      <c r="C989" s="377" t="s">
        <v>885</v>
      </c>
      <c r="D989" s="277">
        <v>0</v>
      </c>
      <c r="E989" s="277">
        <v>0</v>
      </c>
      <c r="F989" s="277"/>
      <c r="G989" s="525" t="str">
        <f t="shared" si="242"/>
        <v/>
      </c>
      <c r="H989" s="525" t="str">
        <f t="shared" si="243"/>
        <v/>
      </c>
      <c r="I989" s="567" t="str">
        <f t="shared" si="239"/>
        <v>否</v>
      </c>
      <c r="J989" s="568" t="str">
        <f t="shared" si="240"/>
        <v>项</v>
      </c>
      <c r="K989" s="555"/>
      <c r="L989" s="556"/>
    </row>
    <row r="990" ht="34.9" customHeight="1" spans="1:10">
      <c r="A990" s="553">
        <f t="shared" si="241"/>
        <v>7</v>
      </c>
      <c r="B990" s="376">
        <v>2140308</v>
      </c>
      <c r="C990" s="377" t="s">
        <v>886</v>
      </c>
      <c r="D990" s="277">
        <v>0</v>
      </c>
      <c r="E990" s="277">
        <v>0</v>
      </c>
      <c r="F990" s="277"/>
      <c r="G990" s="525" t="str">
        <f t="shared" si="242"/>
        <v/>
      </c>
      <c r="H990" s="525" t="str">
        <f t="shared" si="243"/>
        <v/>
      </c>
      <c r="I990" s="567" t="str">
        <f t="shared" si="239"/>
        <v>否</v>
      </c>
      <c r="J990" s="568" t="str">
        <f t="shared" si="240"/>
        <v>项</v>
      </c>
    </row>
    <row r="991" s="426" customFormat="1" ht="34.9" customHeight="1" spans="1:12">
      <c r="A991" s="553">
        <f t="shared" si="241"/>
        <v>7</v>
      </c>
      <c r="B991" s="376">
        <v>2140399</v>
      </c>
      <c r="C991" s="377" t="s">
        <v>887</v>
      </c>
      <c r="D991" s="277">
        <v>0</v>
      </c>
      <c r="E991" s="277">
        <v>0</v>
      </c>
      <c r="F991" s="277"/>
      <c r="G991" s="525" t="str">
        <f t="shared" si="242"/>
        <v/>
      </c>
      <c r="H991" s="525" t="str">
        <f t="shared" si="243"/>
        <v/>
      </c>
      <c r="I991" s="567" t="str">
        <f t="shared" si="239"/>
        <v>否</v>
      </c>
      <c r="J991" s="568" t="str">
        <f t="shared" si="240"/>
        <v>项</v>
      </c>
      <c r="K991" s="555"/>
      <c r="L991" s="556"/>
    </row>
    <row r="992" ht="34.9" customHeight="1" spans="1:10">
      <c r="A992" s="553">
        <f t="shared" si="241"/>
        <v>5</v>
      </c>
      <c r="B992" s="376">
        <v>21404</v>
      </c>
      <c r="C992" s="377" t="s">
        <v>888</v>
      </c>
      <c r="D992" s="277">
        <f>SUM(D993:D996)</f>
        <v>77</v>
      </c>
      <c r="E992" s="277">
        <f t="shared" ref="D992:F992" si="246">SUM(E993:E996)</f>
        <v>0</v>
      </c>
      <c r="F992" s="277">
        <f t="shared" si="246"/>
        <v>0</v>
      </c>
      <c r="G992" s="525">
        <f t="shared" si="242"/>
        <v>-1</v>
      </c>
      <c r="H992" s="525" t="str">
        <f t="shared" si="243"/>
        <v/>
      </c>
      <c r="I992" s="567" t="str">
        <f t="shared" si="239"/>
        <v>是</v>
      </c>
      <c r="J992" s="568" t="str">
        <f t="shared" si="240"/>
        <v>款</v>
      </c>
    </row>
    <row r="993" ht="34.9" customHeight="1" spans="1:10">
      <c r="A993" s="553">
        <f t="shared" si="241"/>
        <v>7</v>
      </c>
      <c r="B993" s="376">
        <v>2140401</v>
      </c>
      <c r="C993" s="377" t="s">
        <v>889</v>
      </c>
      <c r="D993" s="277">
        <v>77</v>
      </c>
      <c r="E993" s="277">
        <v>0</v>
      </c>
      <c r="F993" s="277"/>
      <c r="G993" s="525">
        <f t="shared" si="242"/>
        <v>-1</v>
      </c>
      <c r="H993" s="525" t="str">
        <f t="shared" si="243"/>
        <v/>
      </c>
      <c r="I993" s="567" t="str">
        <f t="shared" si="239"/>
        <v>是</v>
      </c>
      <c r="J993" s="568" t="str">
        <f t="shared" si="240"/>
        <v>项</v>
      </c>
    </row>
    <row r="994" ht="34.9" customHeight="1" spans="1:10">
      <c r="A994" s="553">
        <f t="shared" si="241"/>
        <v>7</v>
      </c>
      <c r="B994" s="376">
        <v>2140402</v>
      </c>
      <c r="C994" s="377" t="s">
        <v>890</v>
      </c>
      <c r="D994" s="277">
        <v>0</v>
      </c>
      <c r="E994" s="277">
        <v>0</v>
      </c>
      <c r="F994" s="277"/>
      <c r="G994" s="525" t="str">
        <f t="shared" si="242"/>
        <v/>
      </c>
      <c r="H994" s="525" t="str">
        <f t="shared" si="243"/>
        <v/>
      </c>
      <c r="I994" s="567" t="str">
        <f t="shared" si="239"/>
        <v>否</v>
      </c>
      <c r="J994" s="568" t="str">
        <f t="shared" si="240"/>
        <v>项</v>
      </c>
    </row>
    <row r="995" ht="34.9" customHeight="1" spans="1:10">
      <c r="A995" s="553">
        <f t="shared" si="241"/>
        <v>7</v>
      </c>
      <c r="B995" s="376">
        <v>2140403</v>
      </c>
      <c r="C995" s="377" t="s">
        <v>891</v>
      </c>
      <c r="D995" s="277">
        <v>0</v>
      </c>
      <c r="E995" s="277">
        <v>0</v>
      </c>
      <c r="F995" s="277"/>
      <c r="G995" s="525" t="str">
        <f t="shared" si="242"/>
        <v/>
      </c>
      <c r="H995" s="525" t="str">
        <f t="shared" si="243"/>
        <v/>
      </c>
      <c r="I995" s="567" t="str">
        <f t="shared" si="239"/>
        <v>否</v>
      </c>
      <c r="J995" s="568" t="str">
        <f t="shared" si="240"/>
        <v>项</v>
      </c>
    </row>
    <row r="996" ht="34.9" customHeight="1" spans="1:10">
      <c r="A996" s="553">
        <f t="shared" si="241"/>
        <v>7</v>
      </c>
      <c r="B996" s="376">
        <v>2140499</v>
      </c>
      <c r="C996" s="377" t="s">
        <v>892</v>
      </c>
      <c r="D996" s="277">
        <v>0</v>
      </c>
      <c r="E996" s="277">
        <v>0</v>
      </c>
      <c r="F996" s="277"/>
      <c r="G996" s="525" t="str">
        <f t="shared" si="242"/>
        <v/>
      </c>
      <c r="H996" s="525" t="str">
        <f t="shared" si="243"/>
        <v/>
      </c>
      <c r="I996" s="567" t="str">
        <f t="shared" si="239"/>
        <v>否</v>
      </c>
      <c r="J996" s="568" t="str">
        <f t="shared" si="240"/>
        <v>项</v>
      </c>
    </row>
    <row r="997" ht="34.9" customHeight="1" spans="1:10">
      <c r="A997" s="553">
        <f t="shared" si="241"/>
        <v>5</v>
      </c>
      <c r="B997" s="376">
        <v>21405</v>
      </c>
      <c r="C997" s="377" t="s">
        <v>893</v>
      </c>
      <c r="D997" s="277">
        <f>SUM(D998:D1003)</f>
        <v>0</v>
      </c>
      <c r="E997" s="277">
        <f t="shared" ref="D997:F997" si="247">SUM(E998:E1003)</f>
        <v>0</v>
      </c>
      <c r="F997" s="277">
        <f t="shared" si="247"/>
        <v>0</v>
      </c>
      <c r="G997" s="525" t="str">
        <f t="shared" si="242"/>
        <v/>
      </c>
      <c r="H997" s="525" t="str">
        <f t="shared" si="243"/>
        <v/>
      </c>
      <c r="I997" s="567" t="str">
        <f t="shared" si="239"/>
        <v>否</v>
      </c>
      <c r="J997" s="568" t="str">
        <f t="shared" si="240"/>
        <v>款</v>
      </c>
    </row>
    <row r="998" ht="34.9" customHeight="1" spans="1:10">
      <c r="A998" s="553">
        <f t="shared" si="241"/>
        <v>7</v>
      </c>
      <c r="B998" s="376">
        <v>2140501</v>
      </c>
      <c r="C998" s="377" t="s">
        <v>139</v>
      </c>
      <c r="D998" s="277">
        <v>0</v>
      </c>
      <c r="E998" s="277">
        <v>0</v>
      </c>
      <c r="F998" s="277"/>
      <c r="G998" s="525" t="str">
        <f t="shared" si="242"/>
        <v/>
      </c>
      <c r="H998" s="525" t="str">
        <f t="shared" si="243"/>
        <v/>
      </c>
      <c r="I998" s="567" t="str">
        <f t="shared" si="239"/>
        <v>否</v>
      </c>
      <c r="J998" s="568" t="str">
        <f t="shared" si="240"/>
        <v>项</v>
      </c>
    </row>
    <row r="999" ht="34.9" customHeight="1" spans="1:10">
      <c r="A999" s="553">
        <f t="shared" si="241"/>
        <v>7</v>
      </c>
      <c r="B999" s="376">
        <v>2140502</v>
      </c>
      <c r="C999" s="377" t="s">
        <v>140</v>
      </c>
      <c r="D999" s="277">
        <v>0</v>
      </c>
      <c r="E999" s="277">
        <v>0</v>
      </c>
      <c r="F999" s="277"/>
      <c r="G999" s="525" t="str">
        <f t="shared" si="242"/>
        <v/>
      </c>
      <c r="H999" s="525" t="str">
        <f t="shared" si="243"/>
        <v/>
      </c>
      <c r="I999" s="567" t="str">
        <f t="shared" si="239"/>
        <v>否</v>
      </c>
      <c r="J999" s="568" t="str">
        <f t="shared" si="240"/>
        <v>项</v>
      </c>
    </row>
    <row r="1000" s="426" customFormat="1" ht="34.9" customHeight="1" spans="1:12">
      <c r="A1000" s="553">
        <f t="shared" si="241"/>
        <v>7</v>
      </c>
      <c r="B1000" s="376">
        <v>2140503</v>
      </c>
      <c r="C1000" s="378" t="s">
        <v>141</v>
      </c>
      <c r="D1000" s="277">
        <v>0</v>
      </c>
      <c r="E1000" s="277">
        <v>0</v>
      </c>
      <c r="F1000" s="277"/>
      <c r="G1000" s="525" t="str">
        <f t="shared" si="242"/>
        <v/>
      </c>
      <c r="H1000" s="525" t="str">
        <f t="shared" si="243"/>
        <v/>
      </c>
      <c r="I1000" s="567" t="str">
        <f t="shared" si="239"/>
        <v>否</v>
      </c>
      <c r="J1000" s="568" t="str">
        <f t="shared" si="240"/>
        <v>项</v>
      </c>
      <c r="K1000" s="555"/>
      <c r="L1000" s="556"/>
    </row>
    <row r="1001" s="426" customFormat="1" ht="34.9" customHeight="1" spans="1:12">
      <c r="A1001" s="553">
        <f t="shared" si="241"/>
        <v>7</v>
      </c>
      <c r="B1001" s="376">
        <v>2140504</v>
      </c>
      <c r="C1001" s="378" t="s">
        <v>879</v>
      </c>
      <c r="D1001" s="277">
        <v>0</v>
      </c>
      <c r="E1001" s="277">
        <v>0</v>
      </c>
      <c r="F1001" s="277"/>
      <c r="G1001" s="525" t="str">
        <f t="shared" si="242"/>
        <v/>
      </c>
      <c r="H1001" s="525" t="str">
        <f t="shared" si="243"/>
        <v/>
      </c>
      <c r="I1001" s="567" t="str">
        <f t="shared" si="239"/>
        <v>否</v>
      </c>
      <c r="J1001" s="568" t="str">
        <f t="shared" si="240"/>
        <v>项</v>
      </c>
      <c r="K1001" s="555"/>
      <c r="L1001" s="556"/>
    </row>
    <row r="1002" ht="34.9" customHeight="1" spans="1:10">
      <c r="A1002" s="553">
        <f t="shared" si="241"/>
        <v>7</v>
      </c>
      <c r="B1002" s="376">
        <v>2140505</v>
      </c>
      <c r="C1002" s="377" t="s">
        <v>894</v>
      </c>
      <c r="D1002" s="277">
        <v>0</v>
      </c>
      <c r="E1002" s="277">
        <v>0</v>
      </c>
      <c r="F1002" s="277"/>
      <c r="G1002" s="525" t="str">
        <f t="shared" si="242"/>
        <v/>
      </c>
      <c r="H1002" s="525" t="str">
        <f t="shared" si="243"/>
        <v/>
      </c>
      <c r="I1002" s="567" t="str">
        <f t="shared" si="239"/>
        <v>否</v>
      </c>
      <c r="J1002" s="568" t="str">
        <f t="shared" si="240"/>
        <v>项</v>
      </c>
    </row>
    <row r="1003" ht="34.9" customHeight="1" spans="1:10">
      <c r="A1003" s="553">
        <f t="shared" si="241"/>
        <v>7</v>
      </c>
      <c r="B1003" s="376">
        <v>2140599</v>
      </c>
      <c r="C1003" s="378" t="s">
        <v>895</v>
      </c>
      <c r="D1003" s="277">
        <v>0</v>
      </c>
      <c r="E1003" s="277">
        <v>0</v>
      </c>
      <c r="F1003" s="277"/>
      <c r="G1003" s="525" t="str">
        <f t="shared" si="242"/>
        <v/>
      </c>
      <c r="H1003" s="525" t="str">
        <f t="shared" si="243"/>
        <v/>
      </c>
      <c r="I1003" s="567" t="str">
        <f t="shared" si="239"/>
        <v>否</v>
      </c>
      <c r="J1003" s="568" t="str">
        <f t="shared" si="240"/>
        <v>项</v>
      </c>
    </row>
    <row r="1004" ht="34.9" customHeight="1" spans="1:10">
      <c r="A1004" s="553">
        <f t="shared" si="241"/>
        <v>5</v>
      </c>
      <c r="B1004" s="376">
        <v>21406</v>
      </c>
      <c r="C1004" s="377" t="s">
        <v>896</v>
      </c>
      <c r="D1004" s="277">
        <f>SUM(D1005:D1008)</f>
        <v>0</v>
      </c>
      <c r="E1004" s="277">
        <f t="shared" ref="D1004:F1004" si="248">SUM(E1005:E1008)</f>
        <v>0</v>
      </c>
      <c r="F1004" s="277">
        <f t="shared" si="248"/>
        <v>0</v>
      </c>
      <c r="G1004" s="525" t="str">
        <f t="shared" si="242"/>
        <v/>
      </c>
      <c r="H1004" s="525" t="str">
        <f t="shared" si="243"/>
        <v/>
      </c>
      <c r="I1004" s="567" t="str">
        <f t="shared" si="239"/>
        <v>否</v>
      </c>
      <c r="J1004" s="568" t="str">
        <f t="shared" si="240"/>
        <v>款</v>
      </c>
    </row>
    <row r="1005" ht="34.9" customHeight="1" spans="1:10">
      <c r="A1005" s="553">
        <f t="shared" si="241"/>
        <v>7</v>
      </c>
      <c r="B1005" s="376">
        <v>2140601</v>
      </c>
      <c r="C1005" s="378" t="s">
        <v>897</v>
      </c>
      <c r="D1005" s="277">
        <v>0</v>
      </c>
      <c r="E1005" s="277">
        <v>0</v>
      </c>
      <c r="F1005" s="277"/>
      <c r="G1005" s="525" t="str">
        <f t="shared" si="242"/>
        <v/>
      </c>
      <c r="H1005" s="525" t="str">
        <f t="shared" si="243"/>
        <v/>
      </c>
      <c r="I1005" s="567" t="str">
        <f t="shared" si="239"/>
        <v>否</v>
      </c>
      <c r="J1005" s="568" t="str">
        <f t="shared" si="240"/>
        <v>项</v>
      </c>
    </row>
    <row r="1006" ht="34.9" customHeight="1" spans="1:10">
      <c r="A1006" s="553">
        <f t="shared" si="241"/>
        <v>7</v>
      </c>
      <c r="B1006" s="376">
        <v>2140602</v>
      </c>
      <c r="C1006" s="377" t="s">
        <v>898</v>
      </c>
      <c r="D1006" s="277">
        <v>0</v>
      </c>
      <c r="E1006" s="277">
        <v>0</v>
      </c>
      <c r="F1006" s="277"/>
      <c r="G1006" s="525" t="str">
        <f t="shared" si="242"/>
        <v/>
      </c>
      <c r="H1006" s="525" t="str">
        <f t="shared" si="243"/>
        <v/>
      </c>
      <c r="I1006" s="567" t="str">
        <f t="shared" si="239"/>
        <v>否</v>
      </c>
      <c r="J1006" s="568" t="str">
        <f t="shared" si="240"/>
        <v>项</v>
      </c>
    </row>
    <row r="1007" ht="34.9" customHeight="1" spans="1:10">
      <c r="A1007" s="553">
        <f t="shared" si="241"/>
        <v>7</v>
      </c>
      <c r="B1007" s="376">
        <v>2140603</v>
      </c>
      <c r="C1007" s="377" t="s">
        <v>899</v>
      </c>
      <c r="D1007" s="277">
        <v>0</v>
      </c>
      <c r="E1007" s="277">
        <v>0</v>
      </c>
      <c r="F1007" s="277"/>
      <c r="G1007" s="525" t="str">
        <f t="shared" si="242"/>
        <v/>
      </c>
      <c r="H1007" s="525" t="str">
        <f t="shared" si="243"/>
        <v/>
      </c>
      <c r="I1007" s="567" t="str">
        <f t="shared" si="239"/>
        <v>否</v>
      </c>
      <c r="J1007" s="568" t="str">
        <f t="shared" si="240"/>
        <v>项</v>
      </c>
    </row>
    <row r="1008" ht="34.9" customHeight="1" spans="1:10">
      <c r="A1008" s="553">
        <f t="shared" si="241"/>
        <v>7</v>
      </c>
      <c r="B1008" s="376">
        <v>2140699</v>
      </c>
      <c r="C1008" s="377" t="s">
        <v>900</v>
      </c>
      <c r="D1008" s="277">
        <v>0</v>
      </c>
      <c r="E1008" s="277">
        <v>0</v>
      </c>
      <c r="F1008" s="277"/>
      <c r="G1008" s="525" t="str">
        <f t="shared" si="242"/>
        <v/>
      </c>
      <c r="H1008" s="525" t="str">
        <f t="shared" si="243"/>
        <v/>
      </c>
      <c r="I1008" s="567" t="str">
        <f t="shared" si="239"/>
        <v>否</v>
      </c>
      <c r="J1008" s="568" t="str">
        <f t="shared" si="240"/>
        <v>项</v>
      </c>
    </row>
    <row r="1009" ht="34.9" customHeight="1" spans="1:10">
      <c r="A1009" s="553">
        <f t="shared" si="241"/>
        <v>5</v>
      </c>
      <c r="B1009" s="376">
        <v>21499</v>
      </c>
      <c r="C1009" s="377" t="s">
        <v>901</v>
      </c>
      <c r="D1009" s="277">
        <f>SUM(D1010:D1011)</f>
        <v>0</v>
      </c>
      <c r="E1009" s="277">
        <f t="shared" ref="D1009:F1009" si="249">SUM(E1010:E1011)</f>
        <v>0</v>
      </c>
      <c r="F1009" s="277">
        <f t="shared" si="249"/>
        <v>0</v>
      </c>
      <c r="G1009" s="525" t="str">
        <f t="shared" si="242"/>
        <v/>
      </c>
      <c r="H1009" s="525" t="str">
        <f t="shared" si="243"/>
        <v/>
      </c>
      <c r="I1009" s="567" t="str">
        <f t="shared" si="239"/>
        <v>否</v>
      </c>
      <c r="J1009" s="568" t="str">
        <f t="shared" si="240"/>
        <v>款</v>
      </c>
    </row>
    <row r="1010" ht="34.9" customHeight="1" spans="1:10">
      <c r="A1010" s="553">
        <f t="shared" si="241"/>
        <v>7</v>
      </c>
      <c r="B1010" s="376">
        <v>2149901</v>
      </c>
      <c r="C1010" s="377" t="s">
        <v>902</v>
      </c>
      <c r="D1010" s="277">
        <v>0</v>
      </c>
      <c r="E1010" s="277">
        <v>0</v>
      </c>
      <c r="F1010" s="277"/>
      <c r="G1010" s="525" t="str">
        <f t="shared" si="242"/>
        <v/>
      </c>
      <c r="H1010" s="525" t="str">
        <f t="shared" si="243"/>
        <v/>
      </c>
      <c r="I1010" s="567" t="str">
        <f t="shared" si="239"/>
        <v>否</v>
      </c>
      <c r="J1010" s="568" t="str">
        <f t="shared" si="240"/>
        <v>项</v>
      </c>
    </row>
    <row r="1011" ht="34.9" customHeight="1" spans="1:10">
      <c r="A1011" s="553">
        <f t="shared" si="241"/>
        <v>7</v>
      </c>
      <c r="B1011" s="376">
        <v>2149999</v>
      </c>
      <c r="C1011" s="377" t="s">
        <v>903</v>
      </c>
      <c r="D1011" s="277">
        <v>0</v>
      </c>
      <c r="E1011" s="277">
        <v>0</v>
      </c>
      <c r="F1011" s="277"/>
      <c r="G1011" s="525" t="str">
        <f t="shared" si="242"/>
        <v/>
      </c>
      <c r="H1011" s="525" t="str">
        <f t="shared" si="243"/>
        <v/>
      </c>
      <c r="I1011" s="567" t="str">
        <f t="shared" si="239"/>
        <v>否</v>
      </c>
      <c r="J1011" s="568" t="str">
        <f t="shared" si="240"/>
        <v>项</v>
      </c>
    </row>
    <row r="1012" ht="34.9" customHeight="1" spans="1:10">
      <c r="A1012" s="553">
        <f t="shared" si="241"/>
        <v>3</v>
      </c>
      <c r="B1012" s="561">
        <v>215</v>
      </c>
      <c r="C1012" s="562" t="s">
        <v>104</v>
      </c>
      <c r="D1012" s="282">
        <f>+D1013+D1023+D1039+D1044+D1061+D1068+D1076</f>
        <v>605</v>
      </c>
      <c r="E1012" s="282">
        <f t="shared" ref="D1012:F1012" si="250">+E1013+E1023+E1039+E1044+E1061+E1068+E1076</f>
        <v>640</v>
      </c>
      <c r="F1012" s="282">
        <f t="shared" si="250"/>
        <v>597</v>
      </c>
      <c r="G1012" s="521">
        <f t="shared" si="242"/>
        <v>-0.013</v>
      </c>
      <c r="H1012" s="521">
        <f t="shared" si="243"/>
        <v>0.933</v>
      </c>
      <c r="I1012" s="567" t="str">
        <f t="shared" si="239"/>
        <v>是</v>
      </c>
      <c r="J1012" s="568" t="str">
        <f t="shared" si="240"/>
        <v>类</v>
      </c>
    </row>
    <row r="1013" ht="34.9" customHeight="1" spans="1:10">
      <c r="A1013" s="553">
        <f t="shared" si="241"/>
        <v>5</v>
      </c>
      <c r="B1013" s="376">
        <v>21501</v>
      </c>
      <c r="C1013" s="378" t="s">
        <v>904</v>
      </c>
      <c r="D1013" s="277">
        <f>SUM(D1014:D1022)</f>
        <v>0</v>
      </c>
      <c r="E1013" s="277">
        <f t="shared" ref="D1013:F1013" si="251">SUM(E1014:E1022)</f>
        <v>0</v>
      </c>
      <c r="F1013" s="277">
        <f t="shared" si="251"/>
        <v>31</v>
      </c>
      <c r="G1013" s="525" t="str">
        <f t="shared" si="242"/>
        <v/>
      </c>
      <c r="H1013" s="525" t="str">
        <f t="shared" si="243"/>
        <v/>
      </c>
      <c r="I1013" s="567" t="str">
        <f t="shared" si="239"/>
        <v>是</v>
      </c>
      <c r="J1013" s="568" t="str">
        <f t="shared" si="240"/>
        <v>款</v>
      </c>
    </row>
    <row r="1014" ht="34.9" customHeight="1" spans="1:10">
      <c r="A1014" s="553">
        <f t="shared" si="241"/>
        <v>7</v>
      </c>
      <c r="B1014" s="376">
        <v>2150101</v>
      </c>
      <c r="C1014" s="377" t="s">
        <v>139</v>
      </c>
      <c r="D1014" s="277">
        <v>0</v>
      </c>
      <c r="E1014" s="277">
        <v>0</v>
      </c>
      <c r="F1014" s="277">
        <v>31</v>
      </c>
      <c r="G1014" s="525" t="str">
        <f t="shared" si="242"/>
        <v/>
      </c>
      <c r="H1014" s="525" t="str">
        <f t="shared" si="243"/>
        <v/>
      </c>
      <c r="I1014" s="567" t="str">
        <f t="shared" si="239"/>
        <v>是</v>
      </c>
      <c r="J1014" s="568" t="str">
        <f t="shared" si="240"/>
        <v>项</v>
      </c>
    </row>
    <row r="1015" ht="34.9" customHeight="1" spans="1:10">
      <c r="A1015" s="553">
        <f t="shared" si="241"/>
        <v>7</v>
      </c>
      <c r="B1015" s="376">
        <v>2150102</v>
      </c>
      <c r="C1015" s="377" t="s">
        <v>140</v>
      </c>
      <c r="D1015" s="277">
        <v>0</v>
      </c>
      <c r="E1015" s="277">
        <v>0</v>
      </c>
      <c r="F1015" s="277"/>
      <c r="G1015" s="525" t="str">
        <f t="shared" si="242"/>
        <v/>
      </c>
      <c r="H1015" s="525" t="str">
        <f t="shared" si="243"/>
        <v/>
      </c>
      <c r="I1015" s="567" t="str">
        <f t="shared" si="239"/>
        <v>否</v>
      </c>
      <c r="J1015" s="568" t="str">
        <f t="shared" si="240"/>
        <v>项</v>
      </c>
    </row>
    <row r="1016" ht="34.9" customHeight="1" spans="1:10">
      <c r="A1016" s="553">
        <f t="shared" si="241"/>
        <v>7</v>
      </c>
      <c r="B1016" s="376">
        <v>2150103</v>
      </c>
      <c r="C1016" s="377" t="s">
        <v>141</v>
      </c>
      <c r="D1016" s="277">
        <v>0</v>
      </c>
      <c r="E1016" s="277">
        <v>0</v>
      </c>
      <c r="F1016" s="277"/>
      <c r="G1016" s="525" t="str">
        <f t="shared" si="242"/>
        <v/>
      </c>
      <c r="H1016" s="525" t="str">
        <f t="shared" si="243"/>
        <v/>
      </c>
      <c r="I1016" s="567" t="str">
        <f t="shared" si="239"/>
        <v>否</v>
      </c>
      <c r="J1016" s="568" t="str">
        <f t="shared" si="240"/>
        <v>项</v>
      </c>
    </row>
    <row r="1017" ht="34.9" customHeight="1" spans="1:10">
      <c r="A1017" s="553">
        <f t="shared" si="241"/>
        <v>7</v>
      </c>
      <c r="B1017" s="376">
        <v>2150104</v>
      </c>
      <c r="C1017" s="378" t="s">
        <v>905</v>
      </c>
      <c r="D1017" s="277">
        <v>0</v>
      </c>
      <c r="E1017" s="277">
        <v>0</v>
      </c>
      <c r="F1017" s="277"/>
      <c r="G1017" s="525" t="str">
        <f t="shared" si="242"/>
        <v/>
      </c>
      <c r="H1017" s="525" t="str">
        <f t="shared" si="243"/>
        <v/>
      </c>
      <c r="I1017" s="567" t="str">
        <f t="shared" ref="I1017:I1080" si="252">IF(LEN(B1017)=3,"是",IF(C1017&lt;&gt;"",IF(SUM(D1017:F1017)&lt;&gt;0,"是","否"),"是"))</f>
        <v>否</v>
      </c>
      <c r="J1017" s="568" t="str">
        <f t="shared" ref="J1017:J1080" si="253">IF(LEN(B1017)=3,"类",IF(LEN(B1017)=5,"款","项"))</f>
        <v>项</v>
      </c>
    </row>
    <row r="1018" ht="34.9" customHeight="1" spans="1:10">
      <c r="A1018" s="553">
        <f t="shared" si="241"/>
        <v>7</v>
      </c>
      <c r="B1018" s="376">
        <v>2150105</v>
      </c>
      <c r="C1018" s="378" t="s">
        <v>906</v>
      </c>
      <c r="D1018" s="277">
        <v>0</v>
      </c>
      <c r="E1018" s="277">
        <v>0</v>
      </c>
      <c r="F1018" s="277"/>
      <c r="G1018" s="525" t="str">
        <f t="shared" si="242"/>
        <v/>
      </c>
      <c r="H1018" s="525" t="str">
        <f t="shared" si="243"/>
        <v/>
      </c>
      <c r="I1018" s="567" t="str">
        <f t="shared" si="252"/>
        <v>否</v>
      </c>
      <c r="J1018" s="568" t="str">
        <f t="shared" si="253"/>
        <v>项</v>
      </c>
    </row>
    <row r="1019" s="426" customFormat="1" ht="34.9" customHeight="1" spans="1:12">
      <c r="A1019" s="553">
        <f t="shared" si="241"/>
        <v>7</v>
      </c>
      <c r="B1019" s="376">
        <v>2150106</v>
      </c>
      <c r="C1019" s="377" t="s">
        <v>907</v>
      </c>
      <c r="D1019" s="277">
        <v>0</v>
      </c>
      <c r="E1019" s="277">
        <v>0</v>
      </c>
      <c r="F1019" s="277"/>
      <c r="G1019" s="525" t="str">
        <f t="shared" si="242"/>
        <v/>
      </c>
      <c r="H1019" s="525" t="str">
        <f t="shared" si="243"/>
        <v/>
      </c>
      <c r="I1019" s="567" t="str">
        <f t="shared" si="252"/>
        <v>否</v>
      </c>
      <c r="J1019" s="568" t="str">
        <f t="shared" si="253"/>
        <v>项</v>
      </c>
      <c r="K1019" s="555"/>
      <c r="L1019" s="556"/>
    </row>
    <row r="1020" ht="34.9" customHeight="1" spans="1:10">
      <c r="A1020" s="553">
        <f t="shared" si="241"/>
        <v>7</v>
      </c>
      <c r="B1020" s="376">
        <v>2150107</v>
      </c>
      <c r="C1020" s="377" t="s">
        <v>908</v>
      </c>
      <c r="D1020" s="277">
        <v>0</v>
      </c>
      <c r="E1020" s="277">
        <v>0</v>
      </c>
      <c r="F1020" s="277"/>
      <c r="G1020" s="525" t="str">
        <f t="shared" si="242"/>
        <v/>
      </c>
      <c r="H1020" s="525" t="str">
        <f t="shared" si="243"/>
        <v/>
      </c>
      <c r="I1020" s="567" t="str">
        <f t="shared" si="252"/>
        <v>否</v>
      </c>
      <c r="J1020" s="568" t="str">
        <f t="shared" si="253"/>
        <v>项</v>
      </c>
    </row>
    <row r="1021" ht="34.9" customHeight="1" spans="1:10">
      <c r="A1021" s="553">
        <f t="shared" si="241"/>
        <v>7</v>
      </c>
      <c r="B1021" s="376">
        <v>2150108</v>
      </c>
      <c r="C1021" s="377" t="s">
        <v>909</v>
      </c>
      <c r="D1021" s="277">
        <v>0</v>
      </c>
      <c r="E1021" s="277">
        <v>0</v>
      </c>
      <c r="F1021" s="277"/>
      <c r="G1021" s="525" t="str">
        <f t="shared" si="242"/>
        <v/>
      </c>
      <c r="H1021" s="525" t="str">
        <f t="shared" si="243"/>
        <v/>
      </c>
      <c r="I1021" s="567" t="str">
        <f t="shared" si="252"/>
        <v>否</v>
      </c>
      <c r="J1021" s="568" t="str">
        <f t="shared" si="253"/>
        <v>项</v>
      </c>
    </row>
    <row r="1022" s="426" customFormat="1" ht="34.9" customHeight="1" spans="1:12">
      <c r="A1022" s="553">
        <f t="shared" si="241"/>
        <v>7</v>
      </c>
      <c r="B1022" s="376">
        <v>2150199</v>
      </c>
      <c r="C1022" s="377" t="s">
        <v>910</v>
      </c>
      <c r="D1022" s="277">
        <v>0</v>
      </c>
      <c r="E1022" s="277">
        <v>0</v>
      </c>
      <c r="F1022" s="277"/>
      <c r="G1022" s="525" t="str">
        <f t="shared" si="242"/>
        <v/>
      </c>
      <c r="H1022" s="525" t="str">
        <f t="shared" si="243"/>
        <v/>
      </c>
      <c r="I1022" s="567" t="str">
        <f t="shared" si="252"/>
        <v>否</v>
      </c>
      <c r="J1022" s="568" t="str">
        <f t="shared" si="253"/>
        <v>项</v>
      </c>
      <c r="K1022" s="555"/>
      <c r="L1022" s="556"/>
    </row>
    <row r="1023" ht="34.9" customHeight="1" spans="1:10">
      <c r="A1023" s="553">
        <f t="shared" si="241"/>
        <v>5</v>
      </c>
      <c r="B1023" s="376">
        <v>21502</v>
      </c>
      <c r="C1023" s="378" t="s">
        <v>911</v>
      </c>
      <c r="D1023" s="277">
        <f>SUM(D1024:D1038)</f>
        <v>0</v>
      </c>
      <c r="E1023" s="277">
        <f t="shared" ref="D1023:F1023" si="254">SUM(E1024:E1038)</f>
        <v>0</v>
      </c>
      <c r="F1023" s="277">
        <f t="shared" si="254"/>
        <v>0</v>
      </c>
      <c r="G1023" s="525" t="str">
        <f t="shared" si="242"/>
        <v/>
      </c>
      <c r="H1023" s="525" t="str">
        <f t="shared" si="243"/>
        <v/>
      </c>
      <c r="I1023" s="567" t="str">
        <f t="shared" si="252"/>
        <v>否</v>
      </c>
      <c r="J1023" s="568" t="str">
        <f t="shared" si="253"/>
        <v>款</v>
      </c>
    </row>
    <row r="1024" ht="34.9" customHeight="1" spans="1:10">
      <c r="A1024" s="553">
        <f t="shared" si="241"/>
        <v>7</v>
      </c>
      <c r="B1024" s="376">
        <v>2150201</v>
      </c>
      <c r="C1024" s="377" t="s">
        <v>139</v>
      </c>
      <c r="D1024" s="277">
        <v>0</v>
      </c>
      <c r="E1024" s="277">
        <v>0</v>
      </c>
      <c r="F1024" s="277"/>
      <c r="G1024" s="525" t="str">
        <f t="shared" si="242"/>
        <v/>
      </c>
      <c r="H1024" s="525" t="str">
        <f t="shared" si="243"/>
        <v/>
      </c>
      <c r="I1024" s="567" t="str">
        <f t="shared" si="252"/>
        <v>否</v>
      </c>
      <c r="J1024" s="568" t="str">
        <f t="shared" si="253"/>
        <v>项</v>
      </c>
    </row>
    <row r="1025" ht="34.9" customHeight="1" spans="1:10">
      <c r="A1025" s="553">
        <f t="shared" si="241"/>
        <v>7</v>
      </c>
      <c r="B1025" s="376">
        <v>2150202</v>
      </c>
      <c r="C1025" s="378" t="s">
        <v>140</v>
      </c>
      <c r="D1025" s="277">
        <v>0</v>
      </c>
      <c r="E1025" s="277">
        <v>0</v>
      </c>
      <c r="F1025" s="277"/>
      <c r="G1025" s="525" t="str">
        <f t="shared" si="242"/>
        <v/>
      </c>
      <c r="H1025" s="525" t="str">
        <f t="shared" si="243"/>
        <v/>
      </c>
      <c r="I1025" s="567" t="str">
        <f t="shared" si="252"/>
        <v>否</v>
      </c>
      <c r="J1025" s="568" t="str">
        <f t="shared" si="253"/>
        <v>项</v>
      </c>
    </row>
    <row r="1026" ht="34.9" customHeight="1" spans="1:10">
      <c r="A1026" s="553">
        <f t="shared" si="241"/>
        <v>7</v>
      </c>
      <c r="B1026" s="376">
        <v>2150203</v>
      </c>
      <c r="C1026" s="378" t="s">
        <v>141</v>
      </c>
      <c r="D1026" s="277">
        <v>0</v>
      </c>
      <c r="E1026" s="277">
        <v>0</v>
      </c>
      <c r="F1026" s="277"/>
      <c r="G1026" s="525" t="str">
        <f t="shared" si="242"/>
        <v/>
      </c>
      <c r="H1026" s="525" t="str">
        <f t="shared" si="243"/>
        <v/>
      </c>
      <c r="I1026" s="567" t="str">
        <f t="shared" si="252"/>
        <v>否</v>
      </c>
      <c r="J1026" s="568" t="str">
        <f t="shared" si="253"/>
        <v>项</v>
      </c>
    </row>
    <row r="1027" ht="34.9" customHeight="1" spans="1:10">
      <c r="A1027" s="553">
        <f t="shared" si="241"/>
        <v>7</v>
      </c>
      <c r="B1027" s="376">
        <v>2150204</v>
      </c>
      <c r="C1027" s="377" t="s">
        <v>912</v>
      </c>
      <c r="D1027" s="277">
        <v>0</v>
      </c>
      <c r="E1027" s="277">
        <v>0</v>
      </c>
      <c r="F1027" s="277"/>
      <c r="G1027" s="525" t="str">
        <f t="shared" si="242"/>
        <v/>
      </c>
      <c r="H1027" s="525" t="str">
        <f t="shared" si="243"/>
        <v/>
      </c>
      <c r="I1027" s="567" t="str">
        <f t="shared" si="252"/>
        <v>否</v>
      </c>
      <c r="J1027" s="568" t="str">
        <f t="shared" si="253"/>
        <v>项</v>
      </c>
    </row>
    <row r="1028" ht="34.9" customHeight="1" spans="1:10">
      <c r="A1028" s="553">
        <f t="shared" si="241"/>
        <v>7</v>
      </c>
      <c r="B1028" s="376">
        <v>2150205</v>
      </c>
      <c r="C1028" s="378" t="s">
        <v>913</v>
      </c>
      <c r="D1028" s="277">
        <v>0</v>
      </c>
      <c r="E1028" s="277">
        <v>0</v>
      </c>
      <c r="F1028" s="277"/>
      <c r="G1028" s="525" t="str">
        <f t="shared" si="242"/>
        <v/>
      </c>
      <c r="H1028" s="525" t="str">
        <f t="shared" si="243"/>
        <v/>
      </c>
      <c r="I1028" s="567" t="str">
        <f t="shared" si="252"/>
        <v>否</v>
      </c>
      <c r="J1028" s="568" t="str">
        <f t="shared" si="253"/>
        <v>项</v>
      </c>
    </row>
    <row r="1029" ht="34.9" customHeight="1" spans="1:10">
      <c r="A1029" s="553">
        <f t="shared" si="241"/>
        <v>7</v>
      </c>
      <c r="B1029" s="376">
        <v>2150206</v>
      </c>
      <c r="C1029" s="377" t="s">
        <v>914</v>
      </c>
      <c r="D1029" s="277">
        <v>0</v>
      </c>
      <c r="E1029" s="277">
        <v>0</v>
      </c>
      <c r="F1029" s="277"/>
      <c r="G1029" s="525" t="str">
        <f t="shared" si="242"/>
        <v/>
      </c>
      <c r="H1029" s="525" t="str">
        <f t="shared" si="243"/>
        <v/>
      </c>
      <c r="I1029" s="567" t="str">
        <f t="shared" si="252"/>
        <v>否</v>
      </c>
      <c r="J1029" s="568" t="str">
        <f t="shared" si="253"/>
        <v>项</v>
      </c>
    </row>
    <row r="1030" s="426" customFormat="1" ht="34.9" customHeight="1" spans="1:12">
      <c r="A1030" s="553">
        <f t="shared" ref="A1030:A1093" si="255">LEN(B1030)</f>
        <v>7</v>
      </c>
      <c r="B1030" s="376">
        <v>2150207</v>
      </c>
      <c r="C1030" s="377" t="s">
        <v>915</v>
      </c>
      <c r="D1030" s="277">
        <v>0</v>
      </c>
      <c r="E1030" s="277">
        <v>0</v>
      </c>
      <c r="F1030" s="277"/>
      <c r="G1030" s="525" t="str">
        <f t="shared" ref="G1030:G1093" si="256">IF(D1030&lt;&gt;0,F1030/D1030-1,"")</f>
        <v/>
      </c>
      <c r="H1030" s="525" t="str">
        <f t="shared" ref="H1030:H1093" si="257">IF(E1030&lt;&gt;0,F1030/E1030,"")</f>
        <v/>
      </c>
      <c r="I1030" s="567" t="str">
        <f t="shared" si="252"/>
        <v>否</v>
      </c>
      <c r="J1030" s="568" t="str">
        <f t="shared" si="253"/>
        <v>项</v>
      </c>
      <c r="K1030" s="555"/>
      <c r="L1030" s="556"/>
    </row>
    <row r="1031" ht="34.9" customHeight="1" spans="1:10">
      <c r="A1031" s="553">
        <f t="shared" si="255"/>
        <v>7</v>
      </c>
      <c r="B1031" s="376">
        <v>2150208</v>
      </c>
      <c r="C1031" s="377" t="s">
        <v>916</v>
      </c>
      <c r="D1031" s="277">
        <v>0</v>
      </c>
      <c r="E1031" s="277">
        <v>0</v>
      </c>
      <c r="F1031" s="277"/>
      <c r="G1031" s="525" t="str">
        <f t="shared" si="256"/>
        <v/>
      </c>
      <c r="H1031" s="525" t="str">
        <f t="shared" si="257"/>
        <v/>
      </c>
      <c r="I1031" s="567" t="str">
        <f t="shared" si="252"/>
        <v>否</v>
      </c>
      <c r="J1031" s="568" t="str">
        <f t="shared" si="253"/>
        <v>项</v>
      </c>
    </row>
    <row r="1032" ht="34.9" customHeight="1" spans="1:10">
      <c r="A1032" s="553">
        <f t="shared" si="255"/>
        <v>7</v>
      </c>
      <c r="B1032" s="376">
        <v>2150209</v>
      </c>
      <c r="C1032" s="377" t="s">
        <v>917</v>
      </c>
      <c r="D1032" s="277">
        <v>0</v>
      </c>
      <c r="E1032" s="277">
        <v>0</v>
      </c>
      <c r="F1032" s="277"/>
      <c r="G1032" s="525" t="str">
        <f t="shared" si="256"/>
        <v/>
      </c>
      <c r="H1032" s="525" t="str">
        <f t="shared" si="257"/>
        <v/>
      </c>
      <c r="I1032" s="567" t="str">
        <f t="shared" si="252"/>
        <v>否</v>
      </c>
      <c r="J1032" s="568" t="str">
        <f t="shared" si="253"/>
        <v>项</v>
      </c>
    </row>
    <row r="1033" s="426" customFormat="1" ht="34.9" customHeight="1" spans="1:12">
      <c r="A1033" s="553">
        <f t="shared" si="255"/>
        <v>7</v>
      </c>
      <c r="B1033" s="376">
        <v>2150210</v>
      </c>
      <c r="C1033" s="377" t="s">
        <v>918</v>
      </c>
      <c r="D1033" s="277">
        <v>0</v>
      </c>
      <c r="E1033" s="277">
        <v>0</v>
      </c>
      <c r="F1033" s="277"/>
      <c r="G1033" s="525" t="str">
        <f t="shared" si="256"/>
        <v/>
      </c>
      <c r="H1033" s="525" t="str">
        <f t="shared" si="257"/>
        <v/>
      </c>
      <c r="I1033" s="567" t="str">
        <f t="shared" si="252"/>
        <v>否</v>
      </c>
      <c r="J1033" s="568" t="str">
        <f t="shared" si="253"/>
        <v>项</v>
      </c>
      <c r="K1033" s="555"/>
      <c r="L1033" s="556"/>
    </row>
    <row r="1034" s="426" customFormat="1" ht="34.9" customHeight="1" spans="1:12">
      <c r="A1034" s="553">
        <f t="shared" si="255"/>
        <v>7</v>
      </c>
      <c r="B1034" s="376">
        <v>2150212</v>
      </c>
      <c r="C1034" s="377" t="s">
        <v>919</v>
      </c>
      <c r="D1034" s="277">
        <v>0</v>
      </c>
      <c r="E1034" s="277">
        <v>0</v>
      </c>
      <c r="F1034" s="277"/>
      <c r="G1034" s="525" t="str">
        <f t="shared" si="256"/>
        <v/>
      </c>
      <c r="H1034" s="525" t="str">
        <f t="shared" si="257"/>
        <v/>
      </c>
      <c r="I1034" s="567" t="str">
        <f t="shared" si="252"/>
        <v>否</v>
      </c>
      <c r="J1034" s="568" t="str">
        <f t="shared" si="253"/>
        <v>项</v>
      </c>
      <c r="K1034" s="555"/>
      <c r="L1034" s="556"/>
    </row>
    <row r="1035" s="426" customFormat="1" ht="34.9" customHeight="1" spans="1:12">
      <c r="A1035" s="553">
        <f t="shared" si="255"/>
        <v>7</v>
      </c>
      <c r="B1035" s="376">
        <v>2150213</v>
      </c>
      <c r="C1035" s="377" t="s">
        <v>920</v>
      </c>
      <c r="D1035" s="277">
        <v>0</v>
      </c>
      <c r="E1035" s="277">
        <v>0</v>
      </c>
      <c r="F1035" s="277"/>
      <c r="G1035" s="525" t="str">
        <f t="shared" si="256"/>
        <v/>
      </c>
      <c r="H1035" s="525" t="str">
        <f t="shared" si="257"/>
        <v/>
      </c>
      <c r="I1035" s="567" t="str">
        <f t="shared" si="252"/>
        <v>否</v>
      </c>
      <c r="J1035" s="568" t="str">
        <f t="shared" si="253"/>
        <v>项</v>
      </c>
      <c r="K1035" s="555"/>
      <c r="L1035" s="556"/>
    </row>
    <row r="1036" s="426" customFormat="1" ht="34.9" customHeight="1" spans="1:12">
      <c r="A1036" s="553">
        <f t="shared" si="255"/>
        <v>7</v>
      </c>
      <c r="B1036" s="376">
        <v>2150214</v>
      </c>
      <c r="C1036" s="377" t="s">
        <v>921</v>
      </c>
      <c r="D1036" s="277">
        <v>0</v>
      </c>
      <c r="E1036" s="277">
        <v>0</v>
      </c>
      <c r="F1036" s="277"/>
      <c r="G1036" s="525" t="str">
        <f t="shared" si="256"/>
        <v/>
      </c>
      <c r="H1036" s="525" t="str">
        <f t="shared" si="257"/>
        <v/>
      </c>
      <c r="I1036" s="567" t="str">
        <f t="shared" si="252"/>
        <v>否</v>
      </c>
      <c r="J1036" s="568" t="str">
        <f t="shared" si="253"/>
        <v>项</v>
      </c>
      <c r="K1036" s="555"/>
      <c r="L1036" s="556"/>
    </row>
    <row r="1037" s="426" customFormat="1" ht="34.9" customHeight="1" spans="1:12">
      <c r="A1037" s="553">
        <f t="shared" si="255"/>
        <v>7</v>
      </c>
      <c r="B1037" s="376">
        <v>2150215</v>
      </c>
      <c r="C1037" s="378" t="s">
        <v>922</v>
      </c>
      <c r="D1037" s="277">
        <v>0</v>
      </c>
      <c r="E1037" s="277">
        <v>0</v>
      </c>
      <c r="F1037" s="277"/>
      <c r="G1037" s="525" t="str">
        <f t="shared" si="256"/>
        <v/>
      </c>
      <c r="H1037" s="525" t="str">
        <f t="shared" si="257"/>
        <v/>
      </c>
      <c r="I1037" s="567" t="str">
        <f t="shared" si="252"/>
        <v>否</v>
      </c>
      <c r="J1037" s="568" t="str">
        <f t="shared" si="253"/>
        <v>项</v>
      </c>
      <c r="K1037" s="555"/>
      <c r="L1037" s="556"/>
    </row>
    <row r="1038" ht="34.9" customHeight="1" spans="1:10">
      <c r="A1038" s="553">
        <f t="shared" si="255"/>
        <v>7</v>
      </c>
      <c r="B1038" s="376">
        <v>2150299</v>
      </c>
      <c r="C1038" s="378" t="s">
        <v>923</v>
      </c>
      <c r="D1038" s="277">
        <v>0</v>
      </c>
      <c r="E1038" s="277">
        <v>0</v>
      </c>
      <c r="F1038" s="277"/>
      <c r="G1038" s="525" t="str">
        <f t="shared" si="256"/>
        <v/>
      </c>
      <c r="H1038" s="525" t="str">
        <f t="shared" si="257"/>
        <v/>
      </c>
      <c r="I1038" s="567" t="str">
        <f t="shared" si="252"/>
        <v>否</v>
      </c>
      <c r="J1038" s="568" t="str">
        <f t="shared" si="253"/>
        <v>项</v>
      </c>
    </row>
    <row r="1039" ht="34.9" customHeight="1" spans="1:10">
      <c r="A1039" s="553">
        <f t="shared" si="255"/>
        <v>5</v>
      </c>
      <c r="B1039" s="376">
        <v>21503</v>
      </c>
      <c r="C1039" s="377" t="s">
        <v>924</v>
      </c>
      <c r="D1039" s="277">
        <f>SUM(D1040:D1043)</f>
        <v>0</v>
      </c>
      <c r="E1039" s="277">
        <f t="shared" ref="D1039:F1039" si="258">SUM(E1040:E1043)</f>
        <v>0</v>
      </c>
      <c r="F1039" s="277">
        <f t="shared" si="258"/>
        <v>0</v>
      </c>
      <c r="G1039" s="525" t="str">
        <f t="shared" si="256"/>
        <v/>
      </c>
      <c r="H1039" s="525" t="str">
        <f t="shared" si="257"/>
        <v/>
      </c>
      <c r="I1039" s="567" t="str">
        <f t="shared" si="252"/>
        <v>否</v>
      </c>
      <c r="J1039" s="568" t="str">
        <f t="shared" si="253"/>
        <v>款</v>
      </c>
    </row>
    <row r="1040" ht="34.9" customHeight="1" spans="1:10">
      <c r="A1040" s="553">
        <f t="shared" si="255"/>
        <v>7</v>
      </c>
      <c r="B1040" s="376">
        <v>2150301</v>
      </c>
      <c r="C1040" s="377" t="s">
        <v>139</v>
      </c>
      <c r="D1040" s="277">
        <v>0</v>
      </c>
      <c r="E1040" s="277">
        <v>0</v>
      </c>
      <c r="F1040" s="277"/>
      <c r="G1040" s="525" t="str">
        <f t="shared" si="256"/>
        <v/>
      </c>
      <c r="H1040" s="525" t="str">
        <f t="shared" si="257"/>
        <v/>
      </c>
      <c r="I1040" s="567" t="str">
        <f t="shared" si="252"/>
        <v>否</v>
      </c>
      <c r="J1040" s="568" t="str">
        <f t="shared" si="253"/>
        <v>项</v>
      </c>
    </row>
    <row r="1041" ht="34.9" customHeight="1" spans="1:10">
      <c r="A1041" s="553">
        <f t="shared" si="255"/>
        <v>7</v>
      </c>
      <c r="B1041" s="376">
        <v>2150302</v>
      </c>
      <c r="C1041" s="377" t="s">
        <v>140</v>
      </c>
      <c r="D1041" s="277">
        <v>0</v>
      </c>
      <c r="E1041" s="277">
        <v>0</v>
      </c>
      <c r="F1041" s="277"/>
      <c r="G1041" s="525" t="str">
        <f t="shared" si="256"/>
        <v/>
      </c>
      <c r="H1041" s="525" t="str">
        <f t="shared" si="257"/>
        <v/>
      </c>
      <c r="I1041" s="567" t="str">
        <f t="shared" si="252"/>
        <v>否</v>
      </c>
      <c r="J1041" s="568" t="str">
        <f t="shared" si="253"/>
        <v>项</v>
      </c>
    </row>
    <row r="1042" s="426" customFormat="1" ht="34.9" customHeight="1" spans="1:12">
      <c r="A1042" s="553">
        <f t="shared" si="255"/>
        <v>7</v>
      </c>
      <c r="B1042" s="376">
        <v>2150303</v>
      </c>
      <c r="C1042" s="377" t="s">
        <v>141</v>
      </c>
      <c r="D1042" s="277">
        <v>0</v>
      </c>
      <c r="E1042" s="277">
        <v>0</v>
      </c>
      <c r="F1042" s="277"/>
      <c r="G1042" s="525" t="str">
        <f t="shared" si="256"/>
        <v/>
      </c>
      <c r="H1042" s="525" t="str">
        <f t="shared" si="257"/>
        <v/>
      </c>
      <c r="I1042" s="567" t="str">
        <f t="shared" si="252"/>
        <v>否</v>
      </c>
      <c r="J1042" s="568" t="str">
        <f t="shared" si="253"/>
        <v>项</v>
      </c>
      <c r="K1042" s="555"/>
      <c r="L1042" s="556"/>
    </row>
    <row r="1043" ht="34.9" customHeight="1" spans="1:10">
      <c r="A1043" s="553">
        <f t="shared" si="255"/>
        <v>7</v>
      </c>
      <c r="B1043" s="376">
        <v>2150399</v>
      </c>
      <c r="C1043" s="377" t="s">
        <v>925</v>
      </c>
      <c r="D1043" s="277">
        <v>0</v>
      </c>
      <c r="E1043" s="277">
        <v>0</v>
      </c>
      <c r="F1043" s="277"/>
      <c r="G1043" s="525" t="str">
        <f t="shared" si="256"/>
        <v/>
      </c>
      <c r="H1043" s="525" t="str">
        <f t="shared" si="257"/>
        <v/>
      </c>
      <c r="I1043" s="567" t="str">
        <f t="shared" si="252"/>
        <v>否</v>
      </c>
      <c r="J1043" s="568" t="str">
        <f t="shared" si="253"/>
        <v>项</v>
      </c>
    </row>
    <row r="1044" ht="34.9" customHeight="1" spans="1:10">
      <c r="A1044" s="553">
        <f t="shared" si="255"/>
        <v>5</v>
      </c>
      <c r="B1044" s="376">
        <v>21505</v>
      </c>
      <c r="C1044" s="377" t="s">
        <v>926</v>
      </c>
      <c r="D1044" s="277">
        <f>SUM(D1045:D1060)</f>
        <v>605</v>
      </c>
      <c r="E1044" s="277">
        <f t="shared" ref="D1044:F1044" si="259">SUM(E1045:E1060)</f>
        <v>640</v>
      </c>
      <c r="F1044" s="277">
        <f t="shared" si="259"/>
        <v>566</v>
      </c>
      <c r="G1044" s="525">
        <f t="shared" si="256"/>
        <v>-0.064</v>
      </c>
      <c r="H1044" s="525">
        <f t="shared" si="257"/>
        <v>0.884</v>
      </c>
      <c r="I1044" s="567" t="str">
        <f t="shared" si="252"/>
        <v>是</v>
      </c>
      <c r="J1044" s="568" t="str">
        <f t="shared" si="253"/>
        <v>款</v>
      </c>
    </row>
    <row r="1045" ht="34.9" customHeight="1" spans="1:10">
      <c r="A1045" s="553">
        <f t="shared" si="255"/>
        <v>7</v>
      </c>
      <c r="B1045" s="376">
        <v>2150501</v>
      </c>
      <c r="C1045" s="377" t="s">
        <v>139</v>
      </c>
      <c r="D1045" s="277">
        <v>482</v>
      </c>
      <c r="E1045" s="277">
        <v>468</v>
      </c>
      <c r="F1045" s="277">
        <v>393</v>
      </c>
      <c r="G1045" s="525">
        <f t="shared" si="256"/>
        <v>-0.185</v>
      </c>
      <c r="H1045" s="525">
        <f t="shared" si="257"/>
        <v>0.84</v>
      </c>
      <c r="I1045" s="567" t="str">
        <f t="shared" si="252"/>
        <v>是</v>
      </c>
      <c r="J1045" s="568" t="str">
        <f t="shared" si="253"/>
        <v>项</v>
      </c>
    </row>
    <row r="1046" ht="34.9" customHeight="1" spans="1:10">
      <c r="A1046" s="553">
        <f t="shared" si="255"/>
        <v>7</v>
      </c>
      <c r="B1046" s="376">
        <v>2150502</v>
      </c>
      <c r="C1046" s="377" t="s">
        <v>140</v>
      </c>
      <c r="D1046" s="277">
        <v>0</v>
      </c>
      <c r="E1046" s="277">
        <v>0</v>
      </c>
      <c r="F1046" s="277"/>
      <c r="G1046" s="525" t="str">
        <f t="shared" si="256"/>
        <v/>
      </c>
      <c r="H1046" s="525" t="str">
        <f t="shared" si="257"/>
        <v/>
      </c>
      <c r="I1046" s="567" t="str">
        <f t="shared" si="252"/>
        <v>否</v>
      </c>
      <c r="J1046" s="568" t="str">
        <f t="shared" si="253"/>
        <v>项</v>
      </c>
    </row>
    <row r="1047" ht="34.9" customHeight="1" spans="1:10">
      <c r="A1047" s="553">
        <f t="shared" si="255"/>
        <v>7</v>
      </c>
      <c r="B1047" s="376">
        <v>2150503</v>
      </c>
      <c r="C1047" s="377" t="s">
        <v>141</v>
      </c>
      <c r="D1047" s="277">
        <v>0</v>
      </c>
      <c r="E1047" s="277">
        <v>0</v>
      </c>
      <c r="F1047" s="277"/>
      <c r="G1047" s="525" t="str">
        <f t="shared" si="256"/>
        <v/>
      </c>
      <c r="H1047" s="525" t="str">
        <f t="shared" si="257"/>
        <v/>
      </c>
      <c r="I1047" s="567" t="str">
        <f t="shared" si="252"/>
        <v>否</v>
      </c>
      <c r="J1047" s="568" t="str">
        <f t="shared" si="253"/>
        <v>项</v>
      </c>
    </row>
    <row r="1048" ht="34.9" customHeight="1" spans="1:10">
      <c r="A1048" s="553">
        <f t="shared" si="255"/>
        <v>7</v>
      </c>
      <c r="B1048" s="376">
        <v>2150505</v>
      </c>
      <c r="C1048" s="377" t="s">
        <v>927</v>
      </c>
      <c r="D1048" s="277">
        <v>0</v>
      </c>
      <c r="E1048" s="277">
        <v>0</v>
      </c>
      <c r="F1048" s="277"/>
      <c r="G1048" s="525" t="str">
        <f t="shared" si="256"/>
        <v/>
      </c>
      <c r="H1048" s="525" t="str">
        <f t="shared" si="257"/>
        <v/>
      </c>
      <c r="I1048" s="567" t="str">
        <f t="shared" si="252"/>
        <v>否</v>
      </c>
      <c r="J1048" s="568" t="str">
        <f t="shared" si="253"/>
        <v>项</v>
      </c>
    </row>
    <row r="1049" s="426" customFormat="1" ht="34.9" customHeight="1" spans="1:12">
      <c r="A1049" s="553">
        <f t="shared" si="255"/>
        <v>7</v>
      </c>
      <c r="B1049" s="376">
        <v>2150506</v>
      </c>
      <c r="C1049" s="193" t="s">
        <v>928</v>
      </c>
      <c r="D1049" s="277">
        <v>0</v>
      </c>
      <c r="E1049" s="277">
        <v>0</v>
      </c>
      <c r="F1049" s="277"/>
      <c r="G1049" s="525" t="str">
        <f t="shared" si="256"/>
        <v/>
      </c>
      <c r="H1049" s="525" t="str">
        <f t="shared" si="257"/>
        <v/>
      </c>
      <c r="I1049" s="567" t="str">
        <f t="shared" si="252"/>
        <v>否</v>
      </c>
      <c r="J1049" s="568" t="str">
        <f t="shared" si="253"/>
        <v>项</v>
      </c>
      <c r="K1049" s="555"/>
      <c r="L1049" s="556"/>
    </row>
    <row r="1050" ht="34.9" customHeight="1" spans="1:10">
      <c r="A1050" s="553">
        <f t="shared" si="255"/>
        <v>7</v>
      </c>
      <c r="B1050" s="376">
        <v>2150507</v>
      </c>
      <c r="C1050" s="377" t="s">
        <v>929</v>
      </c>
      <c r="D1050" s="277">
        <v>0</v>
      </c>
      <c r="E1050" s="277">
        <v>0</v>
      </c>
      <c r="F1050" s="277"/>
      <c r="G1050" s="525" t="str">
        <f t="shared" si="256"/>
        <v/>
      </c>
      <c r="H1050" s="525" t="str">
        <f t="shared" si="257"/>
        <v/>
      </c>
      <c r="I1050" s="567" t="str">
        <f t="shared" si="252"/>
        <v>否</v>
      </c>
      <c r="J1050" s="568" t="str">
        <f t="shared" si="253"/>
        <v>项</v>
      </c>
    </row>
    <row r="1051" ht="34.9" customHeight="1" spans="1:10">
      <c r="A1051" s="553">
        <f t="shared" si="255"/>
        <v>7</v>
      </c>
      <c r="B1051" s="376">
        <v>2150508</v>
      </c>
      <c r="C1051" s="377" t="s">
        <v>930</v>
      </c>
      <c r="D1051" s="277">
        <v>0</v>
      </c>
      <c r="E1051" s="277">
        <v>0</v>
      </c>
      <c r="F1051" s="277"/>
      <c r="G1051" s="525" t="str">
        <f t="shared" si="256"/>
        <v/>
      </c>
      <c r="H1051" s="525" t="str">
        <f t="shared" si="257"/>
        <v/>
      </c>
      <c r="I1051" s="567" t="str">
        <f t="shared" si="252"/>
        <v>否</v>
      </c>
      <c r="J1051" s="568" t="str">
        <f t="shared" si="253"/>
        <v>项</v>
      </c>
    </row>
    <row r="1052" ht="34.9" customHeight="1" spans="1:10">
      <c r="A1052" s="553">
        <f t="shared" si="255"/>
        <v>7</v>
      </c>
      <c r="B1052" s="376">
        <v>2150509</v>
      </c>
      <c r="C1052" s="193" t="s">
        <v>931</v>
      </c>
      <c r="D1052" s="277">
        <v>0</v>
      </c>
      <c r="E1052" s="277">
        <v>0</v>
      </c>
      <c r="F1052" s="277"/>
      <c r="G1052" s="525" t="str">
        <f t="shared" si="256"/>
        <v/>
      </c>
      <c r="H1052" s="525" t="str">
        <f t="shared" si="257"/>
        <v/>
      </c>
      <c r="I1052" s="567" t="str">
        <f t="shared" si="252"/>
        <v>否</v>
      </c>
      <c r="J1052" s="568" t="str">
        <f t="shared" si="253"/>
        <v>项</v>
      </c>
    </row>
    <row r="1053" s="426" customFormat="1" ht="34.9" customHeight="1" spans="1:12">
      <c r="A1053" s="553">
        <f t="shared" si="255"/>
        <v>7</v>
      </c>
      <c r="B1053" s="376">
        <v>2150510</v>
      </c>
      <c r="C1053" s="193" t="s">
        <v>932</v>
      </c>
      <c r="D1053" s="277">
        <v>0</v>
      </c>
      <c r="E1053" s="277">
        <v>0</v>
      </c>
      <c r="F1053" s="277"/>
      <c r="G1053" s="525" t="str">
        <f t="shared" si="256"/>
        <v/>
      </c>
      <c r="H1053" s="525" t="str">
        <f t="shared" si="257"/>
        <v/>
      </c>
      <c r="I1053" s="567" t="str">
        <f t="shared" si="252"/>
        <v>否</v>
      </c>
      <c r="J1053" s="568" t="str">
        <f t="shared" si="253"/>
        <v>项</v>
      </c>
      <c r="K1053" s="555"/>
      <c r="L1053" s="556"/>
    </row>
    <row r="1054" ht="34.9" customHeight="1" spans="1:10">
      <c r="A1054" s="553">
        <f t="shared" si="255"/>
        <v>7</v>
      </c>
      <c r="B1054" s="376">
        <v>2150511</v>
      </c>
      <c r="C1054" s="193" t="s">
        <v>933</v>
      </c>
      <c r="D1054" s="277">
        <v>0</v>
      </c>
      <c r="E1054" s="277">
        <v>0</v>
      </c>
      <c r="F1054" s="277"/>
      <c r="G1054" s="525" t="str">
        <f t="shared" si="256"/>
        <v/>
      </c>
      <c r="H1054" s="525" t="str">
        <f t="shared" si="257"/>
        <v/>
      </c>
      <c r="I1054" s="567" t="str">
        <f t="shared" si="252"/>
        <v>否</v>
      </c>
      <c r="J1054" s="568" t="str">
        <f t="shared" si="253"/>
        <v>项</v>
      </c>
    </row>
    <row r="1055" ht="34.9" customHeight="1" spans="1:10">
      <c r="A1055" s="553">
        <f t="shared" si="255"/>
        <v>7</v>
      </c>
      <c r="B1055" s="376">
        <v>2150513</v>
      </c>
      <c r="C1055" s="193" t="s">
        <v>934</v>
      </c>
      <c r="D1055" s="277">
        <v>0</v>
      </c>
      <c r="E1055" s="277">
        <v>0</v>
      </c>
      <c r="F1055" s="277"/>
      <c r="G1055" s="525" t="str">
        <f t="shared" si="256"/>
        <v/>
      </c>
      <c r="H1055" s="525" t="str">
        <f t="shared" si="257"/>
        <v/>
      </c>
      <c r="I1055" s="567" t="str">
        <f t="shared" si="252"/>
        <v>否</v>
      </c>
      <c r="J1055" s="568" t="str">
        <f t="shared" si="253"/>
        <v>项</v>
      </c>
    </row>
    <row r="1056" ht="34.9" customHeight="1" spans="1:10">
      <c r="A1056" s="553">
        <f t="shared" si="255"/>
        <v>7</v>
      </c>
      <c r="B1056" s="376">
        <v>2150515</v>
      </c>
      <c r="C1056" s="193" t="s">
        <v>935</v>
      </c>
      <c r="D1056" s="277">
        <v>0</v>
      </c>
      <c r="E1056" s="277">
        <v>0</v>
      </c>
      <c r="F1056" s="277"/>
      <c r="G1056" s="525" t="str">
        <f t="shared" si="256"/>
        <v/>
      </c>
      <c r="H1056" s="525" t="str">
        <f t="shared" si="257"/>
        <v/>
      </c>
      <c r="I1056" s="567" t="str">
        <f t="shared" si="252"/>
        <v>否</v>
      </c>
      <c r="J1056" s="568" t="str">
        <f t="shared" si="253"/>
        <v>项</v>
      </c>
    </row>
    <row r="1057" ht="34.9" customHeight="1" spans="1:10">
      <c r="A1057" s="553">
        <f t="shared" si="255"/>
        <v>7</v>
      </c>
      <c r="B1057" s="376">
        <v>2150516</v>
      </c>
      <c r="C1057" s="377" t="s">
        <v>936</v>
      </c>
      <c r="D1057" s="277"/>
      <c r="E1057" s="277">
        <v>0</v>
      </c>
      <c r="F1057" s="277"/>
      <c r="G1057" s="525" t="str">
        <f t="shared" si="256"/>
        <v/>
      </c>
      <c r="H1057" s="525" t="str">
        <f t="shared" si="257"/>
        <v/>
      </c>
      <c r="I1057" s="567" t="str">
        <f t="shared" si="252"/>
        <v>否</v>
      </c>
      <c r="J1057" s="568" t="str">
        <f t="shared" si="253"/>
        <v>项</v>
      </c>
    </row>
    <row r="1058" ht="34.9" customHeight="1" spans="1:10">
      <c r="A1058" s="553">
        <f t="shared" si="255"/>
        <v>7</v>
      </c>
      <c r="B1058" s="376">
        <v>2150517</v>
      </c>
      <c r="C1058" s="377" t="s">
        <v>937</v>
      </c>
      <c r="D1058" s="277"/>
      <c r="E1058" s="277">
        <v>0</v>
      </c>
      <c r="F1058" s="277"/>
      <c r="G1058" s="525" t="str">
        <f t="shared" si="256"/>
        <v/>
      </c>
      <c r="H1058" s="525" t="str">
        <f t="shared" si="257"/>
        <v/>
      </c>
      <c r="I1058" s="567" t="str">
        <f t="shared" si="252"/>
        <v>否</v>
      </c>
      <c r="J1058" s="568" t="str">
        <f t="shared" si="253"/>
        <v>项</v>
      </c>
    </row>
    <row r="1059" ht="34.9" customHeight="1" spans="1:10">
      <c r="A1059" s="553">
        <f t="shared" si="255"/>
        <v>7</v>
      </c>
      <c r="B1059" s="376">
        <v>2150550</v>
      </c>
      <c r="C1059" s="377" t="s">
        <v>510</v>
      </c>
      <c r="D1059" s="277"/>
      <c r="E1059" s="277">
        <v>24</v>
      </c>
      <c r="F1059" s="277">
        <v>24</v>
      </c>
      <c r="G1059" s="525" t="str">
        <f t="shared" si="256"/>
        <v/>
      </c>
      <c r="H1059" s="525">
        <f t="shared" si="257"/>
        <v>1</v>
      </c>
      <c r="I1059" s="567" t="str">
        <f t="shared" si="252"/>
        <v>是</v>
      </c>
      <c r="J1059" s="568" t="str">
        <f t="shared" si="253"/>
        <v>项</v>
      </c>
    </row>
    <row r="1060" ht="34.9" customHeight="1" spans="1:10">
      <c r="A1060" s="553">
        <f t="shared" si="255"/>
        <v>7</v>
      </c>
      <c r="B1060" s="376">
        <v>2150599</v>
      </c>
      <c r="C1060" s="377" t="s">
        <v>938</v>
      </c>
      <c r="D1060" s="277">
        <v>123</v>
      </c>
      <c r="E1060" s="277">
        <v>148</v>
      </c>
      <c r="F1060" s="277">
        <v>149</v>
      </c>
      <c r="G1060" s="525">
        <f t="shared" si="256"/>
        <v>0.211</v>
      </c>
      <c r="H1060" s="525">
        <f t="shared" si="257"/>
        <v>1.007</v>
      </c>
      <c r="I1060" s="567" t="str">
        <f t="shared" ref="I1060:I1083" si="260">IF(LEN(B1060)=3,"是",IF(C1060&lt;&gt;"",IF(SUM(D1060:F1060)&lt;&gt;0,"是","否"),"是"))</f>
        <v>是</v>
      </c>
      <c r="J1060" s="568" t="str">
        <f t="shared" ref="J1060:J1083" si="261">IF(LEN(B1060)=3,"类",IF(LEN(B1060)=5,"款","项"))</f>
        <v>项</v>
      </c>
    </row>
    <row r="1061" ht="34.9" customHeight="1" spans="1:10">
      <c r="A1061" s="553">
        <f t="shared" si="255"/>
        <v>5</v>
      </c>
      <c r="B1061" s="376">
        <v>21507</v>
      </c>
      <c r="C1061" s="377" t="s">
        <v>939</v>
      </c>
      <c r="D1061" s="277">
        <f>SUM(D1062:D1067)</f>
        <v>0</v>
      </c>
      <c r="E1061" s="277">
        <f t="shared" ref="D1061:F1061" si="262">SUM(E1062:E1067)</f>
        <v>0</v>
      </c>
      <c r="F1061" s="277">
        <f t="shared" si="262"/>
        <v>0</v>
      </c>
      <c r="G1061" s="525" t="str">
        <f t="shared" si="256"/>
        <v/>
      </c>
      <c r="H1061" s="525" t="str">
        <f t="shared" si="257"/>
        <v/>
      </c>
      <c r="I1061" s="567" t="str">
        <f t="shared" si="260"/>
        <v>否</v>
      </c>
      <c r="J1061" s="568" t="str">
        <f t="shared" si="261"/>
        <v>款</v>
      </c>
    </row>
    <row r="1062" ht="34.9" customHeight="1" spans="1:10">
      <c r="A1062" s="553">
        <f t="shared" si="255"/>
        <v>7</v>
      </c>
      <c r="B1062" s="376">
        <v>2150701</v>
      </c>
      <c r="C1062" s="378" t="s">
        <v>139</v>
      </c>
      <c r="D1062" s="277">
        <v>0</v>
      </c>
      <c r="E1062" s="277">
        <v>0</v>
      </c>
      <c r="F1062" s="277"/>
      <c r="G1062" s="525" t="str">
        <f t="shared" si="256"/>
        <v/>
      </c>
      <c r="H1062" s="525" t="str">
        <f t="shared" si="257"/>
        <v/>
      </c>
      <c r="I1062" s="567" t="str">
        <f t="shared" si="260"/>
        <v>否</v>
      </c>
      <c r="J1062" s="568" t="str">
        <f t="shared" si="261"/>
        <v>项</v>
      </c>
    </row>
    <row r="1063" ht="34.9" customHeight="1" spans="1:10">
      <c r="A1063" s="553">
        <f t="shared" si="255"/>
        <v>7</v>
      </c>
      <c r="B1063" s="376">
        <v>2150702</v>
      </c>
      <c r="C1063" s="377" t="s">
        <v>140</v>
      </c>
      <c r="D1063" s="277">
        <v>0</v>
      </c>
      <c r="E1063" s="277">
        <v>0</v>
      </c>
      <c r="F1063" s="277"/>
      <c r="G1063" s="525" t="str">
        <f t="shared" si="256"/>
        <v/>
      </c>
      <c r="H1063" s="525" t="str">
        <f t="shared" si="257"/>
        <v/>
      </c>
      <c r="I1063" s="567" t="str">
        <f t="shared" si="260"/>
        <v>否</v>
      </c>
      <c r="J1063" s="568" t="str">
        <f t="shared" si="261"/>
        <v>项</v>
      </c>
    </row>
    <row r="1064" ht="34.9" customHeight="1" spans="1:10">
      <c r="A1064" s="553">
        <f t="shared" si="255"/>
        <v>7</v>
      </c>
      <c r="B1064" s="376">
        <v>2150703</v>
      </c>
      <c r="C1064" s="377" t="s">
        <v>141</v>
      </c>
      <c r="D1064" s="277">
        <v>0</v>
      </c>
      <c r="E1064" s="277">
        <v>0</v>
      </c>
      <c r="F1064" s="277"/>
      <c r="G1064" s="525" t="str">
        <f t="shared" si="256"/>
        <v/>
      </c>
      <c r="H1064" s="525" t="str">
        <f t="shared" si="257"/>
        <v/>
      </c>
      <c r="I1064" s="567" t="str">
        <f t="shared" si="260"/>
        <v>否</v>
      </c>
      <c r="J1064" s="568" t="str">
        <f t="shared" si="261"/>
        <v>项</v>
      </c>
    </row>
    <row r="1065" ht="34.9" customHeight="1" spans="1:10">
      <c r="A1065" s="553">
        <f t="shared" si="255"/>
        <v>7</v>
      </c>
      <c r="B1065" s="376">
        <v>2150704</v>
      </c>
      <c r="C1065" s="377" t="s">
        <v>940</v>
      </c>
      <c r="D1065" s="277">
        <v>0</v>
      </c>
      <c r="E1065" s="277">
        <v>0</v>
      </c>
      <c r="F1065" s="277"/>
      <c r="G1065" s="525" t="str">
        <f t="shared" si="256"/>
        <v/>
      </c>
      <c r="H1065" s="525" t="str">
        <f t="shared" si="257"/>
        <v/>
      </c>
      <c r="I1065" s="567" t="str">
        <f t="shared" si="260"/>
        <v>否</v>
      </c>
      <c r="J1065" s="568" t="str">
        <f t="shared" si="261"/>
        <v>项</v>
      </c>
    </row>
    <row r="1066" ht="34.9" customHeight="1" spans="1:10">
      <c r="A1066" s="553">
        <f t="shared" si="255"/>
        <v>7</v>
      </c>
      <c r="B1066" s="376">
        <v>2150705</v>
      </c>
      <c r="C1066" s="377" t="s">
        <v>941</v>
      </c>
      <c r="D1066" s="277">
        <v>0</v>
      </c>
      <c r="E1066" s="277">
        <v>0</v>
      </c>
      <c r="F1066" s="277"/>
      <c r="G1066" s="525" t="str">
        <f t="shared" si="256"/>
        <v/>
      </c>
      <c r="H1066" s="525" t="str">
        <f t="shared" si="257"/>
        <v/>
      </c>
      <c r="I1066" s="567" t="str">
        <f t="shared" si="260"/>
        <v>否</v>
      </c>
      <c r="J1066" s="568" t="str">
        <f t="shared" si="261"/>
        <v>项</v>
      </c>
    </row>
    <row r="1067" ht="34.9" customHeight="1" spans="1:10">
      <c r="A1067" s="553">
        <f t="shared" si="255"/>
        <v>7</v>
      </c>
      <c r="B1067" s="376">
        <v>2150799</v>
      </c>
      <c r="C1067" s="377" t="s">
        <v>942</v>
      </c>
      <c r="D1067" s="277">
        <v>0</v>
      </c>
      <c r="E1067" s="277">
        <v>0</v>
      </c>
      <c r="F1067" s="277"/>
      <c r="G1067" s="525" t="str">
        <f t="shared" si="256"/>
        <v/>
      </c>
      <c r="H1067" s="525" t="str">
        <f t="shared" si="257"/>
        <v/>
      </c>
      <c r="I1067" s="567" t="str">
        <f t="shared" si="260"/>
        <v>否</v>
      </c>
      <c r="J1067" s="568" t="str">
        <f t="shared" si="261"/>
        <v>项</v>
      </c>
    </row>
    <row r="1068" ht="34.9" customHeight="1" spans="1:10">
      <c r="A1068" s="553">
        <f t="shared" si="255"/>
        <v>5</v>
      </c>
      <c r="B1068" s="376">
        <v>21508</v>
      </c>
      <c r="C1068" s="377" t="s">
        <v>943</v>
      </c>
      <c r="D1068" s="277">
        <f>SUM(D1069:D1075)</f>
        <v>0</v>
      </c>
      <c r="E1068" s="277">
        <f t="shared" ref="D1068:F1068" si="263">SUM(E1069:E1075)</f>
        <v>0</v>
      </c>
      <c r="F1068" s="277">
        <f t="shared" si="263"/>
        <v>0</v>
      </c>
      <c r="G1068" s="525" t="str">
        <f t="shared" si="256"/>
        <v/>
      </c>
      <c r="H1068" s="525" t="str">
        <f t="shared" si="257"/>
        <v/>
      </c>
      <c r="I1068" s="567" t="str">
        <f t="shared" si="260"/>
        <v>否</v>
      </c>
      <c r="J1068" s="568" t="str">
        <f t="shared" si="261"/>
        <v>款</v>
      </c>
    </row>
    <row r="1069" ht="34.9" customHeight="1" spans="1:10">
      <c r="A1069" s="553">
        <f t="shared" si="255"/>
        <v>7</v>
      </c>
      <c r="B1069" s="376">
        <v>2150801</v>
      </c>
      <c r="C1069" s="377" t="s">
        <v>139</v>
      </c>
      <c r="D1069" s="277">
        <v>0</v>
      </c>
      <c r="E1069" s="277">
        <v>0</v>
      </c>
      <c r="F1069" s="277"/>
      <c r="G1069" s="525" t="str">
        <f t="shared" si="256"/>
        <v/>
      </c>
      <c r="H1069" s="525" t="str">
        <f t="shared" si="257"/>
        <v/>
      </c>
      <c r="I1069" s="567" t="str">
        <f t="shared" si="260"/>
        <v>否</v>
      </c>
      <c r="J1069" s="568" t="str">
        <f t="shared" si="261"/>
        <v>项</v>
      </c>
    </row>
    <row r="1070" ht="34.9" customHeight="1" spans="1:10">
      <c r="A1070" s="553">
        <f t="shared" si="255"/>
        <v>7</v>
      </c>
      <c r="B1070" s="376">
        <v>2150802</v>
      </c>
      <c r="C1070" s="378" t="s">
        <v>140</v>
      </c>
      <c r="D1070" s="277">
        <v>0</v>
      </c>
      <c r="E1070" s="277">
        <v>0</v>
      </c>
      <c r="F1070" s="277"/>
      <c r="G1070" s="525" t="str">
        <f t="shared" si="256"/>
        <v/>
      </c>
      <c r="H1070" s="525" t="str">
        <f t="shared" si="257"/>
        <v/>
      </c>
      <c r="I1070" s="567" t="str">
        <f t="shared" si="260"/>
        <v>否</v>
      </c>
      <c r="J1070" s="568" t="str">
        <f t="shared" si="261"/>
        <v>项</v>
      </c>
    </row>
    <row r="1071" ht="34.9" customHeight="1" spans="1:10">
      <c r="A1071" s="553">
        <f t="shared" si="255"/>
        <v>7</v>
      </c>
      <c r="B1071" s="376">
        <v>2150803</v>
      </c>
      <c r="C1071" s="377" t="s">
        <v>141</v>
      </c>
      <c r="D1071" s="277">
        <v>0</v>
      </c>
      <c r="E1071" s="277">
        <v>0</v>
      </c>
      <c r="F1071" s="277"/>
      <c r="G1071" s="525" t="str">
        <f t="shared" si="256"/>
        <v/>
      </c>
      <c r="H1071" s="525" t="str">
        <f t="shared" si="257"/>
        <v/>
      </c>
      <c r="I1071" s="567" t="str">
        <f t="shared" si="260"/>
        <v>否</v>
      </c>
      <c r="J1071" s="568" t="str">
        <f t="shared" si="261"/>
        <v>项</v>
      </c>
    </row>
    <row r="1072" ht="34.9" customHeight="1" spans="1:10">
      <c r="A1072" s="553">
        <f t="shared" si="255"/>
        <v>7</v>
      </c>
      <c r="B1072" s="376">
        <v>2150804</v>
      </c>
      <c r="C1072" s="377" t="s">
        <v>944</v>
      </c>
      <c r="D1072" s="277">
        <v>0</v>
      </c>
      <c r="E1072" s="277">
        <v>0</v>
      </c>
      <c r="F1072" s="277"/>
      <c r="G1072" s="525" t="str">
        <f t="shared" si="256"/>
        <v/>
      </c>
      <c r="H1072" s="525" t="str">
        <f t="shared" si="257"/>
        <v/>
      </c>
      <c r="I1072" s="567" t="str">
        <f t="shared" si="260"/>
        <v>否</v>
      </c>
      <c r="J1072" s="568" t="str">
        <f t="shared" si="261"/>
        <v>项</v>
      </c>
    </row>
    <row r="1073" ht="34.9" customHeight="1" spans="1:10">
      <c r="A1073" s="553">
        <f t="shared" si="255"/>
        <v>7</v>
      </c>
      <c r="B1073" s="376">
        <v>2150805</v>
      </c>
      <c r="C1073" s="378" t="s">
        <v>945</v>
      </c>
      <c r="D1073" s="277">
        <v>0</v>
      </c>
      <c r="E1073" s="277">
        <v>0</v>
      </c>
      <c r="F1073" s="277"/>
      <c r="G1073" s="525" t="str">
        <f t="shared" si="256"/>
        <v/>
      </c>
      <c r="H1073" s="525" t="str">
        <f t="shared" si="257"/>
        <v/>
      </c>
      <c r="I1073" s="567" t="str">
        <f t="shared" si="260"/>
        <v>否</v>
      </c>
      <c r="J1073" s="568" t="str">
        <f t="shared" si="261"/>
        <v>项</v>
      </c>
    </row>
    <row r="1074" s="426" customFormat="1" ht="34.9" customHeight="1" spans="1:12">
      <c r="A1074" s="553">
        <f t="shared" si="255"/>
        <v>7</v>
      </c>
      <c r="B1074" s="376">
        <v>2150806</v>
      </c>
      <c r="C1074" s="378" t="s">
        <v>946</v>
      </c>
      <c r="D1074" s="277">
        <v>0</v>
      </c>
      <c r="E1074" s="277">
        <v>0</v>
      </c>
      <c r="F1074" s="277"/>
      <c r="G1074" s="525" t="str">
        <f t="shared" si="256"/>
        <v/>
      </c>
      <c r="H1074" s="525" t="str">
        <f t="shared" si="257"/>
        <v/>
      </c>
      <c r="I1074" s="567" t="str">
        <f t="shared" si="260"/>
        <v>否</v>
      </c>
      <c r="J1074" s="568" t="str">
        <f t="shared" si="261"/>
        <v>项</v>
      </c>
      <c r="K1074" s="555"/>
      <c r="L1074" s="556"/>
    </row>
    <row r="1075" ht="34.9" customHeight="1" spans="1:10">
      <c r="A1075" s="553">
        <f t="shared" si="255"/>
        <v>7</v>
      </c>
      <c r="B1075" s="376">
        <v>2150899</v>
      </c>
      <c r="C1075" s="378" t="s">
        <v>947</v>
      </c>
      <c r="D1075" s="277">
        <v>0</v>
      </c>
      <c r="E1075" s="277">
        <v>0</v>
      </c>
      <c r="F1075" s="277"/>
      <c r="G1075" s="525" t="str">
        <f t="shared" si="256"/>
        <v/>
      </c>
      <c r="H1075" s="525" t="str">
        <f t="shared" si="257"/>
        <v/>
      </c>
      <c r="I1075" s="567" t="str">
        <f t="shared" si="260"/>
        <v>否</v>
      </c>
      <c r="J1075" s="568" t="str">
        <f t="shared" si="261"/>
        <v>项</v>
      </c>
    </row>
    <row r="1076" ht="34.9" customHeight="1" spans="1:10">
      <c r="A1076" s="553">
        <f t="shared" si="255"/>
        <v>5</v>
      </c>
      <c r="B1076" s="376">
        <v>21599</v>
      </c>
      <c r="C1076" s="378" t="s">
        <v>948</v>
      </c>
      <c r="D1076" s="277">
        <f>SUM(D1077:D1081)</f>
        <v>0</v>
      </c>
      <c r="E1076" s="277">
        <f t="shared" ref="D1076:F1076" si="264">SUM(E1077:E1081)</f>
        <v>0</v>
      </c>
      <c r="F1076" s="277">
        <f t="shared" si="264"/>
        <v>0</v>
      </c>
      <c r="G1076" s="525" t="str">
        <f t="shared" si="256"/>
        <v/>
      </c>
      <c r="H1076" s="525" t="str">
        <f t="shared" si="257"/>
        <v/>
      </c>
      <c r="I1076" s="567" t="str">
        <f t="shared" si="260"/>
        <v>否</v>
      </c>
      <c r="J1076" s="568" t="str">
        <f t="shared" si="261"/>
        <v>款</v>
      </c>
    </row>
    <row r="1077" ht="34.9" customHeight="1" spans="1:10">
      <c r="A1077" s="553">
        <f t="shared" si="255"/>
        <v>7</v>
      </c>
      <c r="B1077" s="376">
        <v>2159901</v>
      </c>
      <c r="C1077" s="378" t="s">
        <v>949</v>
      </c>
      <c r="D1077" s="277">
        <v>0</v>
      </c>
      <c r="E1077" s="277">
        <v>0</v>
      </c>
      <c r="F1077" s="277"/>
      <c r="G1077" s="525" t="str">
        <f t="shared" si="256"/>
        <v/>
      </c>
      <c r="H1077" s="525" t="str">
        <f t="shared" si="257"/>
        <v/>
      </c>
      <c r="I1077" s="567" t="str">
        <f t="shared" si="260"/>
        <v>否</v>
      </c>
      <c r="J1077" s="568" t="str">
        <f t="shared" si="261"/>
        <v>项</v>
      </c>
    </row>
    <row r="1078" ht="34.9" customHeight="1" spans="1:10">
      <c r="A1078" s="553">
        <f t="shared" si="255"/>
        <v>7</v>
      </c>
      <c r="B1078" s="376">
        <v>2159904</v>
      </c>
      <c r="C1078" s="378" t="s">
        <v>950</v>
      </c>
      <c r="D1078" s="277">
        <v>0</v>
      </c>
      <c r="E1078" s="277">
        <v>0</v>
      </c>
      <c r="F1078" s="277"/>
      <c r="G1078" s="525" t="str">
        <f t="shared" si="256"/>
        <v/>
      </c>
      <c r="H1078" s="525" t="str">
        <f t="shared" si="257"/>
        <v/>
      </c>
      <c r="I1078" s="567" t="str">
        <f t="shared" si="260"/>
        <v>否</v>
      </c>
      <c r="J1078" s="568" t="str">
        <f t="shared" si="261"/>
        <v>项</v>
      </c>
    </row>
    <row r="1079" ht="34.9" customHeight="1" spans="1:10">
      <c r="A1079" s="553">
        <f t="shared" si="255"/>
        <v>7</v>
      </c>
      <c r="B1079" s="376">
        <v>2159905</v>
      </c>
      <c r="C1079" s="377" t="s">
        <v>951</v>
      </c>
      <c r="D1079" s="277">
        <v>0</v>
      </c>
      <c r="E1079" s="277">
        <v>0</v>
      </c>
      <c r="F1079" s="277"/>
      <c r="G1079" s="525" t="str">
        <f t="shared" si="256"/>
        <v/>
      </c>
      <c r="H1079" s="525" t="str">
        <f t="shared" si="257"/>
        <v/>
      </c>
      <c r="I1079" s="567" t="str">
        <f t="shared" si="260"/>
        <v>否</v>
      </c>
      <c r="J1079" s="568" t="str">
        <f t="shared" si="261"/>
        <v>项</v>
      </c>
    </row>
    <row r="1080" ht="34.9" customHeight="1" spans="1:10">
      <c r="A1080" s="553">
        <f t="shared" si="255"/>
        <v>7</v>
      </c>
      <c r="B1080" s="376">
        <v>2159906</v>
      </c>
      <c r="C1080" s="377" t="s">
        <v>952</v>
      </c>
      <c r="D1080" s="277">
        <v>0</v>
      </c>
      <c r="E1080" s="277">
        <v>0</v>
      </c>
      <c r="F1080" s="277"/>
      <c r="G1080" s="525" t="str">
        <f t="shared" si="256"/>
        <v/>
      </c>
      <c r="H1080" s="525" t="str">
        <f t="shared" si="257"/>
        <v/>
      </c>
      <c r="I1080" s="567" t="str">
        <f t="shared" si="260"/>
        <v>否</v>
      </c>
      <c r="J1080" s="568" t="str">
        <f t="shared" si="261"/>
        <v>项</v>
      </c>
    </row>
    <row r="1081" ht="34.9" customHeight="1" spans="1:10">
      <c r="A1081" s="553">
        <f t="shared" si="255"/>
        <v>7</v>
      </c>
      <c r="B1081" s="376">
        <v>2159999</v>
      </c>
      <c r="C1081" s="377" t="s">
        <v>953</v>
      </c>
      <c r="D1081" s="277">
        <v>0</v>
      </c>
      <c r="E1081" s="277">
        <v>0</v>
      </c>
      <c r="F1081" s="277"/>
      <c r="G1081" s="525" t="str">
        <f t="shared" si="256"/>
        <v/>
      </c>
      <c r="H1081" s="525" t="str">
        <f t="shared" si="257"/>
        <v/>
      </c>
      <c r="I1081" s="567" t="str">
        <f t="shared" si="260"/>
        <v>否</v>
      </c>
      <c r="J1081" s="568" t="str">
        <f t="shared" si="261"/>
        <v>项</v>
      </c>
    </row>
    <row r="1082" ht="34.9" customHeight="1" spans="1:10">
      <c r="A1082" s="553">
        <f t="shared" si="255"/>
        <v>3</v>
      </c>
      <c r="B1082" s="561">
        <v>216</v>
      </c>
      <c r="C1082" s="562" t="s">
        <v>106</v>
      </c>
      <c r="D1082" s="282">
        <f>+D1083+D1093+D1099</f>
        <v>228</v>
      </c>
      <c r="E1082" s="282">
        <f t="shared" ref="D1082:F1082" si="265">+E1083+E1093+E1099</f>
        <v>241</v>
      </c>
      <c r="F1082" s="282">
        <f t="shared" si="265"/>
        <v>214</v>
      </c>
      <c r="G1082" s="521">
        <f t="shared" si="256"/>
        <v>-0.061</v>
      </c>
      <c r="H1082" s="521">
        <f t="shared" si="257"/>
        <v>0.888</v>
      </c>
      <c r="I1082" s="567" t="str">
        <f t="shared" si="260"/>
        <v>是</v>
      </c>
      <c r="J1082" s="568" t="str">
        <f t="shared" si="261"/>
        <v>类</v>
      </c>
    </row>
    <row r="1083" ht="34.9" customHeight="1" spans="1:10">
      <c r="A1083" s="553">
        <f t="shared" si="255"/>
        <v>5</v>
      </c>
      <c r="B1083" s="376">
        <v>21602</v>
      </c>
      <c r="C1083" s="378" t="s">
        <v>954</v>
      </c>
      <c r="D1083" s="277">
        <f>SUM(D1084:D1092)</f>
        <v>228</v>
      </c>
      <c r="E1083" s="277">
        <f t="shared" ref="D1083:F1083" si="266">SUM(E1084:E1092)</f>
        <v>216</v>
      </c>
      <c r="F1083" s="277">
        <f t="shared" si="266"/>
        <v>214</v>
      </c>
      <c r="G1083" s="525">
        <f t="shared" si="256"/>
        <v>-0.061</v>
      </c>
      <c r="H1083" s="525">
        <f t="shared" si="257"/>
        <v>0.991</v>
      </c>
      <c r="I1083" s="567" t="str">
        <f t="shared" si="260"/>
        <v>是</v>
      </c>
      <c r="J1083" s="568" t="str">
        <f t="shared" si="261"/>
        <v>款</v>
      </c>
    </row>
    <row r="1084" s="426" customFormat="1" ht="34.9" customHeight="1" spans="1:12">
      <c r="A1084" s="553">
        <f t="shared" si="255"/>
        <v>7</v>
      </c>
      <c r="B1084" s="376">
        <v>2160201</v>
      </c>
      <c r="C1084" s="377" t="s">
        <v>139</v>
      </c>
      <c r="D1084" s="277">
        <v>216</v>
      </c>
      <c r="E1084" s="277">
        <v>204</v>
      </c>
      <c r="F1084" s="277">
        <v>207</v>
      </c>
      <c r="G1084" s="525">
        <f t="shared" si="256"/>
        <v>-0.042</v>
      </c>
      <c r="H1084" s="525">
        <f t="shared" si="257"/>
        <v>1.015</v>
      </c>
      <c r="I1084" s="567" t="str">
        <f t="shared" ref="I1084:I1147" si="267">IF(LEN(B1084)=3,"是",IF(C1084&lt;&gt;"",IF(SUM(D1084:F1084)&lt;&gt;0,"是","否"),"是"))</f>
        <v>是</v>
      </c>
      <c r="J1084" s="568" t="str">
        <f t="shared" ref="J1084:J1147" si="268">IF(LEN(B1084)=3,"类",IF(LEN(B1084)=5,"款","项"))</f>
        <v>项</v>
      </c>
      <c r="K1084" s="555"/>
      <c r="L1084" s="556"/>
    </row>
    <row r="1085" ht="34.9" customHeight="1" spans="1:10">
      <c r="A1085" s="553">
        <f t="shared" si="255"/>
        <v>7</v>
      </c>
      <c r="B1085" s="376">
        <v>2160202</v>
      </c>
      <c r="C1085" s="377" t="s">
        <v>140</v>
      </c>
      <c r="D1085" s="277">
        <v>7</v>
      </c>
      <c r="E1085" s="277">
        <v>7</v>
      </c>
      <c r="F1085" s="277">
        <v>7</v>
      </c>
      <c r="G1085" s="525">
        <f t="shared" si="256"/>
        <v>0</v>
      </c>
      <c r="H1085" s="525">
        <f t="shared" si="257"/>
        <v>1</v>
      </c>
      <c r="I1085" s="567" t="str">
        <f t="shared" si="267"/>
        <v>是</v>
      </c>
      <c r="J1085" s="568" t="str">
        <f t="shared" si="268"/>
        <v>项</v>
      </c>
    </row>
    <row r="1086" ht="34.9" customHeight="1" spans="1:10">
      <c r="A1086" s="553">
        <f t="shared" si="255"/>
        <v>7</v>
      </c>
      <c r="B1086" s="376">
        <v>2160203</v>
      </c>
      <c r="C1086" s="377" t="s">
        <v>141</v>
      </c>
      <c r="D1086" s="277">
        <v>0</v>
      </c>
      <c r="E1086" s="277">
        <v>0</v>
      </c>
      <c r="F1086" s="277"/>
      <c r="G1086" s="525" t="str">
        <f t="shared" si="256"/>
        <v/>
      </c>
      <c r="H1086" s="525" t="str">
        <f t="shared" si="257"/>
        <v/>
      </c>
      <c r="I1086" s="567" t="str">
        <f t="shared" si="267"/>
        <v>否</v>
      </c>
      <c r="J1086" s="568" t="str">
        <f t="shared" si="268"/>
        <v>项</v>
      </c>
    </row>
    <row r="1087" ht="34.9" customHeight="1" spans="1:10">
      <c r="A1087" s="553">
        <f t="shared" si="255"/>
        <v>7</v>
      </c>
      <c r="B1087" s="376">
        <v>2160216</v>
      </c>
      <c r="C1087" s="377" t="s">
        <v>955</v>
      </c>
      <c r="D1087" s="277">
        <v>0</v>
      </c>
      <c r="E1087" s="277">
        <v>0</v>
      </c>
      <c r="F1087" s="277"/>
      <c r="G1087" s="525" t="str">
        <f t="shared" si="256"/>
        <v/>
      </c>
      <c r="H1087" s="525" t="str">
        <f t="shared" si="257"/>
        <v/>
      </c>
      <c r="I1087" s="567" t="str">
        <f t="shared" si="267"/>
        <v>否</v>
      </c>
      <c r="J1087" s="568" t="str">
        <f t="shared" si="268"/>
        <v>项</v>
      </c>
    </row>
    <row r="1088" ht="34.9" customHeight="1" spans="1:10">
      <c r="A1088" s="553">
        <f t="shared" si="255"/>
        <v>7</v>
      </c>
      <c r="B1088" s="376">
        <v>2160217</v>
      </c>
      <c r="C1088" s="377" t="s">
        <v>956</v>
      </c>
      <c r="D1088" s="277">
        <v>0</v>
      </c>
      <c r="E1088" s="277">
        <v>0</v>
      </c>
      <c r="F1088" s="277"/>
      <c r="G1088" s="525" t="str">
        <f t="shared" si="256"/>
        <v/>
      </c>
      <c r="H1088" s="525" t="str">
        <f t="shared" si="257"/>
        <v/>
      </c>
      <c r="I1088" s="567" t="str">
        <f t="shared" si="267"/>
        <v>否</v>
      </c>
      <c r="J1088" s="568" t="str">
        <f t="shared" si="268"/>
        <v>项</v>
      </c>
    </row>
    <row r="1089" ht="34.9" customHeight="1" spans="1:10">
      <c r="A1089" s="553">
        <f t="shared" si="255"/>
        <v>7</v>
      </c>
      <c r="B1089" s="376">
        <v>2160218</v>
      </c>
      <c r="C1089" s="377" t="s">
        <v>957</v>
      </c>
      <c r="D1089" s="277">
        <v>0</v>
      </c>
      <c r="E1089" s="277">
        <v>0</v>
      </c>
      <c r="F1089" s="277"/>
      <c r="G1089" s="525" t="str">
        <f t="shared" si="256"/>
        <v/>
      </c>
      <c r="H1089" s="525" t="str">
        <f t="shared" si="257"/>
        <v/>
      </c>
      <c r="I1089" s="567" t="str">
        <f t="shared" si="267"/>
        <v>否</v>
      </c>
      <c r="J1089" s="568" t="str">
        <f t="shared" si="268"/>
        <v>项</v>
      </c>
    </row>
    <row r="1090" ht="34.9" customHeight="1" spans="1:10">
      <c r="A1090" s="553">
        <f t="shared" si="255"/>
        <v>7</v>
      </c>
      <c r="B1090" s="376">
        <v>2160219</v>
      </c>
      <c r="C1090" s="378" t="s">
        <v>958</v>
      </c>
      <c r="D1090" s="277">
        <v>0</v>
      </c>
      <c r="E1090" s="277">
        <v>0</v>
      </c>
      <c r="F1090" s="277"/>
      <c r="G1090" s="525" t="str">
        <f t="shared" si="256"/>
        <v/>
      </c>
      <c r="H1090" s="525" t="str">
        <f t="shared" si="257"/>
        <v/>
      </c>
      <c r="I1090" s="567" t="str">
        <f t="shared" si="267"/>
        <v>否</v>
      </c>
      <c r="J1090" s="568" t="str">
        <f t="shared" si="268"/>
        <v>项</v>
      </c>
    </row>
    <row r="1091" ht="34.9" customHeight="1" spans="1:10">
      <c r="A1091" s="553">
        <f t="shared" si="255"/>
        <v>7</v>
      </c>
      <c r="B1091" s="376">
        <v>2160250</v>
      </c>
      <c r="C1091" s="377" t="s">
        <v>148</v>
      </c>
      <c r="D1091" s="277">
        <v>0</v>
      </c>
      <c r="E1091" s="277">
        <v>0</v>
      </c>
      <c r="F1091" s="277"/>
      <c r="G1091" s="525" t="str">
        <f t="shared" si="256"/>
        <v/>
      </c>
      <c r="H1091" s="525" t="str">
        <f t="shared" si="257"/>
        <v/>
      </c>
      <c r="I1091" s="567" t="str">
        <f t="shared" si="267"/>
        <v>否</v>
      </c>
      <c r="J1091" s="568" t="str">
        <f t="shared" si="268"/>
        <v>项</v>
      </c>
    </row>
    <row r="1092" ht="34.9" customHeight="1" spans="1:10">
      <c r="A1092" s="553">
        <f t="shared" si="255"/>
        <v>7</v>
      </c>
      <c r="B1092" s="376">
        <v>2160299</v>
      </c>
      <c r="C1092" s="377" t="s">
        <v>959</v>
      </c>
      <c r="D1092" s="277">
        <v>5</v>
      </c>
      <c r="E1092" s="277">
        <v>5</v>
      </c>
      <c r="F1092" s="277"/>
      <c r="G1092" s="525">
        <f t="shared" si="256"/>
        <v>-1</v>
      </c>
      <c r="H1092" s="525">
        <f t="shared" si="257"/>
        <v>0</v>
      </c>
      <c r="I1092" s="567" t="str">
        <f t="shared" si="267"/>
        <v>是</v>
      </c>
      <c r="J1092" s="568" t="str">
        <f t="shared" si="268"/>
        <v>项</v>
      </c>
    </row>
    <row r="1093" ht="34.9" customHeight="1" spans="1:10">
      <c r="A1093" s="553">
        <f t="shared" si="255"/>
        <v>5</v>
      </c>
      <c r="B1093" s="376">
        <v>21606</v>
      </c>
      <c r="C1093" s="377" t="s">
        <v>960</v>
      </c>
      <c r="D1093" s="277">
        <f>SUM(D1094:D1098)</f>
        <v>0</v>
      </c>
      <c r="E1093" s="277">
        <f t="shared" ref="D1093:F1093" si="269">SUM(E1094:E1098)</f>
        <v>0</v>
      </c>
      <c r="F1093" s="277">
        <f t="shared" si="269"/>
        <v>0</v>
      </c>
      <c r="G1093" s="525" t="str">
        <f t="shared" si="256"/>
        <v/>
      </c>
      <c r="H1093" s="525" t="str">
        <f t="shared" si="257"/>
        <v/>
      </c>
      <c r="I1093" s="567" t="str">
        <f t="shared" si="267"/>
        <v>否</v>
      </c>
      <c r="J1093" s="568" t="str">
        <f t="shared" si="268"/>
        <v>款</v>
      </c>
    </row>
    <row r="1094" ht="34.9" customHeight="1" spans="1:10">
      <c r="A1094" s="553">
        <f t="shared" ref="A1094:A1157" si="270">LEN(B1094)</f>
        <v>7</v>
      </c>
      <c r="B1094" s="376">
        <v>2160601</v>
      </c>
      <c r="C1094" s="378" t="s">
        <v>139</v>
      </c>
      <c r="D1094" s="277">
        <v>0</v>
      </c>
      <c r="E1094" s="277">
        <v>0</v>
      </c>
      <c r="F1094" s="277"/>
      <c r="G1094" s="525" t="str">
        <f t="shared" ref="G1094:G1157" si="271">IF(D1094&lt;&gt;0,F1094/D1094-1,"")</f>
        <v/>
      </c>
      <c r="H1094" s="525" t="str">
        <f t="shared" ref="H1094:H1157" si="272">IF(E1094&lt;&gt;0,F1094/E1094,"")</f>
        <v/>
      </c>
      <c r="I1094" s="567" t="str">
        <f t="shared" si="267"/>
        <v>否</v>
      </c>
      <c r="J1094" s="568" t="str">
        <f t="shared" si="268"/>
        <v>项</v>
      </c>
    </row>
    <row r="1095" ht="34.9" customHeight="1" spans="1:10">
      <c r="A1095" s="553">
        <f t="shared" si="270"/>
        <v>7</v>
      </c>
      <c r="B1095" s="376">
        <v>2160602</v>
      </c>
      <c r="C1095" s="377" t="s">
        <v>140</v>
      </c>
      <c r="D1095" s="277">
        <v>0</v>
      </c>
      <c r="E1095" s="277">
        <v>0</v>
      </c>
      <c r="F1095" s="277"/>
      <c r="G1095" s="525" t="str">
        <f t="shared" si="271"/>
        <v/>
      </c>
      <c r="H1095" s="525" t="str">
        <f t="shared" si="272"/>
        <v/>
      </c>
      <c r="I1095" s="567" t="str">
        <f t="shared" si="267"/>
        <v>否</v>
      </c>
      <c r="J1095" s="568" t="str">
        <f t="shared" si="268"/>
        <v>项</v>
      </c>
    </row>
    <row r="1096" ht="34.9" customHeight="1" spans="1:10">
      <c r="A1096" s="553">
        <f t="shared" si="270"/>
        <v>7</v>
      </c>
      <c r="B1096" s="376">
        <v>2160603</v>
      </c>
      <c r="C1096" s="377" t="s">
        <v>141</v>
      </c>
      <c r="D1096" s="277">
        <v>0</v>
      </c>
      <c r="E1096" s="277">
        <v>0</v>
      </c>
      <c r="F1096" s="277"/>
      <c r="G1096" s="525" t="str">
        <f t="shared" si="271"/>
        <v/>
      </c>
      <c r="H1096" s="525" t="str">
        <f t="shared" si="272"/>
        <v/>
      </c>
      <c r="I1096" s="567" t="str">
        <f t="shared" si="267"/>
        <v>否</v>
      </c>
      <c r="J1096" s="568" t="str">
        <f t="shared" si="268"/>
        <v>项</v>
      </c>
    </row>
    <row r="1097" ht="34.9" customHeight="1" spans="1:10">
      <c r="A1097" s="553">
        <f t="shared" si="270"/>
        <v>7</v>
      </c>
      <c r="B1097" s="376">
        <v>2160607</v>
      </c>
      <c r="C1097" s="377" t="s">
        <v>961</v>
      </c>
      <c r="D1097" s="277">
        <v>0</v>
      </c>
      <c r="E1097" s="277">
        <v>0</v>
      </c>
      <c r="F1097" s="277"/>
      <c r="G1097" s="525" t="str">
        <f t="shared" si="271"/>
        <v/>
      </c>
      <c r="H1097" s="525" t="str">
        <f t="shared" si="272"/>
        <v/>
      </c>
      <c r="I1097" s="567" t="str">
        <f t="shared" si="267"/>
        <v>否</v>
      </c>
      <c r="J1097" s="568" t="str">
        <f t="shared" si="268"/>
        <v>项</v>
      </c>
    </row>
    <row r="1098" ht="34.9" customHeight="1" spans="1:10">
      <c r="A1098" s="553">
        <f t="shared" si="270"/>
        <v>7</v>
      </c>
      <c r="B1098" s="376">
        <v>2160699</v>
      </c>
      <c r="C1098" s="377" t="s">
        <v>962</v>
      </c>
      <c r="D1098" s="277">
        <v>0</v>
      </c>
      <c r="E1098" s="277">
        <v>0</v>
      </c>
      <c r="F1098" s="277"/>
      <c r="G1098" s="525" t="str">
        <f t="shared" si="271"/>
        <v/>
      </c>
      <c r="H1098" s="525" t="str">
        <f t="shared" si="272"/>
        <v/>
      </c>
      <c r="I1098" s="567" t="str">
        <f t="shared" si="267"/>
        <v>否</v>
      </c>
      <c r="J1098" s="568" t="str">
        <f t="shared" si="268"/>
        <v>项</v>
      </c>
    </row>
    <row r="1099" ht="34.9" customHeight="1" spans="1:10">
      <c r="A1099" s="553">
        <f t="shared" si="270"/>
        <v>5</v>
      </c>
      <c r="B1099" s="376">
        <v>21699</v>
      </c>
      <c r="C1099" s="377" t="s">
        <v>963</v>
      </c>
      <c r="D1099" s="277">
        <f>SUM(D1100:D1101)</f>
        <v>0</v>
      </c>
      <c r="E1099" s="277">
        <f t="shared" ref="D1099:F1099" si="273">SUM(E1100:E1101)</f>
        <v>25</v>
      </c>
      <c r="F1099" s="277">
        <f t="shared" si="273"/>
        <v>0</v>
      </c>
      <c r="G1099" s="525" t="str">
        <f t="shared" si="271"/>
        <v/>
      </c>
      <c r="H1099" s="525">
        <f t="shared" si="272"/>
        <v>0</v>
      </c>
      <c r="I1099" s="567" t="str">
        <f t="shared" si="267"/>
        <v>是</v>
      </c>
      <c r="J1099" s="568" t="str">
        <f t="shared" si="268"/>
        <v>款</v>
      </c>
    </row>
    <row r="1100" ht="34.9" customHeight="1" spans="1:10">
      <c r="A1100" s="553">
        <f t="shared" si="270"/>
        <v>7</v>
      </c>
      <c r="B1100" s="376">
        <v>2169901</v>
      </c>
      <c r="C1100" s="377" t="s">
        <v>964</v>
      </c>
      <c r="D1100" s="277">
        <v>0</v>
      </c>
      <c r="E1100" s="277">
        <v>0</v>
      </c>
      <c r="F1100" s="277"/>
      <c r="G1100" s="525" t="str">
        <f t="shared" si="271"/>
        <v/>
      </c>
      <c r="H1100" s="525" t="str">
        <f t="shared" si="272"/>
        <v/>
      </c>
      <c r="I1100" s="567" t="str">
        <f t="shared" si="267"/>
        <v>否</v>
      </c>
      <c r="J1100" s="568" t="str">
        <f t="shared" si="268"/>
        <v>项</v>
      </c>
    </row>
    <row r="1101" ht="34.9" customHeight="1" spans="1:10">
      <c r="A1101" s="553">
        <f t="shared" si="270"/>
        <v>7</v>
      </c>
      <c r="B1101" s="376">
        <v>2169999</v>
      </c>
      <c r="C1101" s="377" t="s">
        <v>965</v>
      </c>
      <c r="D1101" s="277">
        <v>0</v>
      </c>
      <c r="E1101" s="277">
        <v>25</v>
      </c>
      <c r="F1101" s="277"/>
      <c r="G1101" s="525" t="str">
        <f t="shared" si="271"/>
        <v/>
      </c>
      <c r="H1101" s="525">
        <f t="shared" si="272"/>
        <v>0</v>
      </c>
      <c r="I1101" s="567" t="str">
        <f t="shared" si="267"/>
        <v>是</v>
      </c>
      <c r="J1101" s="568" t="str">
        <f t="shared" si="268"/>
        <v>项</v>
      </c>
    </row>
    <row r="1102" ht="34.9" customHeight="1" spans="1:10">
      <c r="A1102" s="553">
        <f t="shared" si="270"/>
        <v>3</v>
      </c>
      <c r="B1102" s="561">
        <v>217</v>
      </c>
      <c r="C1102" s="562" t="s">
        <v>108</v>
      </c>
      <c r="D1102" s="282">
        <f>+D1103+D1110+D1120+D1126+D1129</f>
        <v>0</v>
      </c>
      <c r="E1102" s="282">
        <f t="shared" ref="D1102:F1102" si="274">+E1103+E1110+E1120+E1126+E1129</f>
        <v>329</v>
      </c>
      <c r="F1102" s="282">
        <f t="shared" si="274"/>
        <v>363</v>
      </c>
      <c r="G1102" s="521" t="str">
        <f t="shared" si="271"/>
        <v/>
      </c>
      <c r="H1102" s="521">
        <f t="shared" si="272"/>
        <v>1.103</v>
      </c>
      <c r="I1102" s="567" t="str">
        <f t="shared" si="267"/>
        <v>是</v>
      </c>
      <c r="J1102" s="568" t="str">
        <f t="shared" si="268"/>
        <v>类</v>
      </c>
    </row>
    <row r="1103" ht="34.9" customHeight="1" spans="1:10">
      <c r="A1103" s="553">
        <f t="shared" si="270"/>
        <v>5</v>
      </c>
      <c r="B1103" s="376">
        <v>21701</v>
      </c>
      <c r="C1103" s="377" t="s">
        <v>966</v>
      </c>
      <c r="D1103" s="277">
        <f>SUM(D1104:D1109)</f>
        <v>0</v>
      </c>
      <c r="E1103" s="277">
        <f t="shared" ref="D1103:F1103" si="275">SUM(E1104:E1109)</f>
        <v>0</v>
      </c>
      <c r="F1103" s="277">
        <f t="shared" si="275"/>
        <v>0</v>
      </c>
      <c r="G1103" s="525" t="str">
        <f t="shared" si="271"/>
        <v/>
      </c>
      <c r="H1103" s="525" t="str">
        <f t="shared" si="272"/>
        <v/>
      </c>
      <c r="I1103" s="567" t="str">
        <f t="shared" si="267"/>
        <v>否</v>
      </c>
      <c r="J1103" s="568" t="str">
        <f t="shared" si="268"/>
        <v>款</v>
      </c>
    </row>
    <row r="1104" ht="34.9" customHeight="1" spans="1:10">
      <c r="A1104" s="553">
        <f t="shared" si="270"/>
        <v>7</v>
      </c>
      <c r="B1104" s="376">
        <v>2170101</v>
      </c>
      <c r="C1104" s="575" t="s">
        <v>139</v>
      </c>
      <c r="D1104" s="277">
        <v>0</v>
      </c>
      <c r="E1104" s="277">
        <v>0</v>
      </c>
      <c r="F1104" s="277"/>
      <c r="G1104" s="525" t="str">
        <f t="shared" si="271"/>
        <v/>
      </c>
      <c r="H1104" s="525" t="str">
        <f t="shared" si="272"/>
        <v/>
      </c>
      <c r="I1104" s="567" t="str">
        <f t="shared" si="267"/>
        <v>否</v>
      </c>
      <c r="J1104" s="568" t="str">
        <f t="shared" si="268"/>
        <v>项</v>
      </c>
    </row>
    <row r="1105" ht="34.9" customHeight="1" spans="1:10">
      <c r="A1105" s="553">
        <f t="shared" si="270"/>
        <v>7</v>
      </c>
      <c r="B1105" s="376">
        <v>2170102</v>
      </c>
      <c r="C1105" s="377" t="s">
        <v>140</v>
      </c>
      <c r="D1105" s="277">
        <v>0</v>
      </c>
      <c r="E1105" s="277">
        <v>0</v>
      </c>
      <c r="F1105" s="277"/>
      <c r="G1105" s="525" t="str">
        <f t="shared" si="271"/>
        <v/>
      </c>
      <c r="H1105" s="525" t="str">
        <f t="shared" si="272"/>
        <v/>
      </c>
      <c r="I1105" s="567" t="str">
        <f t="shared" si="267"/>
        <v>否</v>
      </c>
      <c r="J1105" s="568" t="str">
        <f t="shared" si="268"/>
        <v>项</v>
      </c>
    </row>
    <row r="1106" ht="34.9" customHeight="1" spans="1:10">
      <c r="A1106" s="553">
        <f t="shared" si="270"/>
        <v>7</v>
      </c>
      <c r="B1106" s="376">
        <v>2170103</v>
      </c>
      <c r="C1106" s="377" t="s">
        <v>141</v>
      </c>
      <c r="D1106" s="277">
        <v>0</v>
      </c>
      <c r="E1106" s="277">
        <v>0</v>
      </c>
      <c r="F1106" s="277"/>
      <c r="G1106" s="525" t="str">
        <f t="shared" si="271"/>
        <v/>
      </c>
      <c r="H1106" s="525" t="str">
        <f t="shared" si="272"/>
        <v/>
      </c>
      <c r="I1106" s="567" t="str">
        <f t="shared" si="267"/>
        <v>否</v>
      </c>
      <c r="J1106" s="568" t="str">
        <f t="shared" si="268"/>
        <v>项</v>
      </c>
    </row>
    <row r="1107" ht="34.9" customHeight="1" spans="1:10">
      <c r="A1107" s="553">
        <f t="shared" si="270"/>
        <v>7</v>
      </c>
      <c r="B1107" s="376">
        <v>2170104</v>
      </c>
      <c r="C1107" s="377" t="s">
        <v>967</v>
      </c>
      <c r="D1107" s="277">
        <v>0</v>
      </c>
      <c r="E1107" s="277">
        <v>0</v>
      </c>
      <c r="F1107" s="277"/>
      <c r="G1107" s="525" t="str">
        <f t="shared" si="271"/>
        <v/>
      </c>
      <c r="H1107" s="525" t="str">
        <f t="shared" si="272"/>
        <v/>
      </c>
      <c r="I1107" s="567" t="str">
        <f t="shared" si="267"/>
        <v>否</v>
      </c>
      <c r="J1107" s="568" t="str">
        <f t="shared" si="268"/>
        <v>项</v>
      </c>
    </row>
    <row r="1108" ht="34.9" customHeight="1" spans="1:10">
      <c r="A1108" s="553">
        <f t="shared" si="270"/>
        <v>7</v>
      </c>
      <c r="B1108" s="376">
        <v>2170150</v>
      </c>
      <c r="C1108" s="377" t="s">
        <v>148</v>
      </c>
      <c r="D1108" s="277">
        <v>0</v>
      </c>
      <c r="E1108" s="277">
        <v>0</v>
      </c>
      <c r="F1108" s="277"/>
      <c r="G1108" s="525" t="str">
        <f t="shared" si="271"/>
        <v/>
      </c>
      <c r="H1108" s="525" t="str">
        <f t="shared" si="272"/>
        <v/>
      </c>
      <c r="I1108" s="567" t="str">
        <f t="shared" si="267"/>
        <v>否</v>
      </c>
      <c r="J1108" s="568" t="str">
        <f t="shared" si="268"/>
        <v>项</v>
      </c>
    </row>
    <row r="1109" ht="34.9" customHeight="1" spans="1:10">
      <c r="A1109" s="553">
        <f t="shared" si="270"/>
        <v>7</v>
      </c>
      <c r="B1109" s="376">
        <v>2170199</v>
      </c>
      <c r="C1109" s="377" t="s">
        <v>968</v>
      </c>
      <c r="D1109" s="277">
        <v>0</v>
      </c>
      <c r="E1109" s="277">
        <v>0</v>
      </c>
      <c r="F1109" s="277"/>
      <c r="G1109" s="525" t="str">
        <f t="shared" si="271"/>
        <v/>
      </c>
      <c r="H1109" s="525" t="str">
        <f t="shared" si="272"/>
        <v/>
      </c>
      <c r="I1109" s="567" t="str">
        <f t="shared" si="267"/>
        <v>否</v>
      </c>
      <c r="J1109" s="568" t="str">
        <f t="shared" si="268"/>
        <v>项</v>
      </c>
    </row>
    <row r="1110" ht="34.9" customHeight="1" spans="1:10">
      <c r="A1110" s="553">
        <f t="shared" si="270"/>
        <v>5</v>
      </c>
      <c r="B1110" s="376">
        <v>21702</v>
      </c>
      <c r="C1110" s="377" t="s">
        <v>969</v>
      </c>
      <c r="D1110" s="277">
        <f>SUM(D1111:D1119)</f>
        <v>0</v>
      </c>
      <c r="E1110" s="277">
        <f t="shared" ref="D1110:F1110" si="276">SUM(E1111:E1119)</f>
        <v>0</v>
      </c>
      <c r="F1110" s="277">
        <f t="shared" si="276"/>
        <v>0</v>
      </c>
      <c r="G1110" s="525" t="str">
        <f t="shared" si="271"/>
        <v/>
      </c>
      <c r="H1110" s="525" t="str">
        <f t="shared" si="272"/>
        <v/>
      </c>
      <c r="I1110" s="567" t="str">
        <f t="shared" si="267"/>
        <v>否</v>
      </c>
      <c r="J1110" s="568" t="str">
        <f t="shared" si="268"/>
        <v>款</v>
      </c>
    </row>
    <row r="1111" ht="34.9" customHeight="1" spans="1:10">
      <c r="A1111" s="553">
        <f t="shared" si="270"/>
        <v>7</v>
      </c>
      <c r="B1111" s="376">
        <v>2170201</v>
      </c>
      <c r="C1111" s="377" t="s">
        <v>970</v>
      </c>
      <c r="D1111" s="277">
        <v>0</v>
      </c>
      <c r="E1111" s="277">
        <v>0</v>
      </c>
      <c r="F1111" s="277"/>
      <c r="G1111" s="525" t="str">
        <f t="shared" si="271"/>
        <v/>
      </c>
      <c r="H1111" s="525" t="str">
        <f t="shared" si="272"/>
        <v/>
      </c>
      <c r="I1111" s="567" t="str">
        <f t="shared" si="267"/>
        <v>否</v>
      </c>
      <c r="J1111" s="568" t="str">
        <f t="shared" si="268"/>
        <v>项</v>
      </c>
    </row>
    <row r="1112" ht="34.9" customHeight="1" spans="1:10">
      <c r="A1112" s="553">
        <f t="shared" si="270"/>
        <v>7</v>
      </c>
      <c r="B1112" s="376">
        <v>2170202</v>
      </c>
      <c r="C1112" s="377" t="s">
        <v>971</v>
      </c>
      <c r="D1112" s="277">
        <v>0</v>
      </c>
      <c r="E1112" s="277">
        <v>0</v>
      </c>
      <c r="F1112" s="277"/>
      <c r="G1112" s="525" t="str">
        <f t="shared" si="271"/>
        <v/>
      </c>
      <c r="H1112" s="525" t="str">
        <f t="shared" si="272"/>
        <v/>
      </c>
      <c r="I1112" s="567" t="str">
        <f t="shared" si="267"/>
        <v>否</v>
      </c>
      <c r="J1112" s="568" t="str">
        <f t="shared" si="268"/>
        <v>项</v>
      </c>
    </row>
    <row r="1113" ht="34.9" customHeight="1" spans="1:10">
      <c r="A1113" s="553">
        <f t="shared" si="270"/>
        <v>7</v>
      </c>
      <c r="B1113" s="376">
        <v>2170203</v>
      </c>
      <c r="C1113" s="377" t="s">
        <v>972</v>
      </c>
      <c r="D1113" s="277">
        <v>0</v>
      </c>
      <c r="E1113" s="277">
        <v>0</v>
      </c>
      <c r="F1113" s="277"/>
      <c r="G1113" s="525" t="str">
        <f t="shared" si="271"/>
        <v/>
      </c>
      <c r="H1113" s="525" t="str">
        <f t="shared" si="272"/>
        <v/>
      </c>
      <c r="I1113" s="567" t="str">
        <f t="shared" si="267"/>
        <v>否</v>
      </c>
      <c r="J1113" s="568" t="str">
        <f t="shared" si="268"/>
        <v>项</v>
      </c>
    </row>
    <row r="1114" ht="34.9" customHeight="1" spans="1:10">
      <c r="A1114" s="553">
        <f t="shared" si="270"/>
        <v>7</v>
      </c>
      <c r="B1114" s="376">
        <v>2170204</v>
      </c>
      <c r="C1114" s="377" t="s">
        <v>973</v>
      </c>
      <c r="D1114" s="277">
        <v>0</v>
      </c>
      <c r="E1114" s="277">
        <v>0</v>
      </c>
      <c r="F1114" s="277"/>
      <c r="G1114" s="525" t="str">
        <f t="shared" si="271"/>
        <v/>
      </c>
      <c r="H1114" s="525" t="str">
        <f t="shared" si="272"/>
        <v/>
      </c>
      <c r="I1114" s="567" t="str">
        <f t="shared" si="267"/>
        <v>否</v>
      </c>
      <c r="J1114" s="568" t="str">
        <f t="shared" si="268"/>
        <v>项</v>
      </c>
    </row>
    <row r="1115" ht="34.9" customHeight="1" spans="1:10">
      <c r="A1115" s="553">
        <f t="shared" si="270"/>
        <v>7</v>
      </c>
      <c r="B1115" s="376">
        <v>2170205</v>
      </c>
      <c r="C1115" s="377" t="s">
        <v>974</v>
      </c>
      <c r="D1115" s="277">
        <v>0</v>
      </c>
      <c r="E1115" s="277">
        <v>0</v>
      </c>
      <c r="F1115" s="277"/>
      <c r="G1115" s="525" t="str">
        <f t="shared" si="271"/>
        <v/>
      </c>
      <c r="H1115" s="525" t="str">
        <f t="shared" si="272"/>
        <v/>
      </c>
      <c r="I1115" s="567" t="str">
        <f t="shared" si="267"/>
        <v>否</v>
      </c>
      <c r="J1115" s="568" t="str">
        <f t="shared" si="268"/>
        <v>项</v>
      </c>
    </row>
    <row r="1116" ht="34.9" customHeight="1" spans="1:10">
      <c r="A1116" s="553">
        <f t="shared" si="270"/>
        <v>7</v>
      </c>
      <c r="B1116" s="376">
        <v>2170206</v>
      </c>
      <c r="C1116" s="377" t="s">
        <v>975</v>
      </c>
      <c r="D1116" s="277">
        <v>0</v>
      </c>
      <c r="E1116" s="277">
        <v>0</v>
      </c>
      <c r="F1116" s="277"/>
      <c r="G1116" s="525" t="str">
        <f t="shared" si="271"/>
        <v/>
      </c>
      <c r="H1116" s="525" t="str">
        <f t="shared" si="272"/>
        <v/>
      </c>
      <c r="I1116" s="567" t="str">
        <f t="shared" si="267"/>
        <v>否</v>
      </c>
      <c r="J1116" s="568" t="str">
        <f t="shared" si="268"/>
        <v>项</v>
      </c>
    </row>
    <row r="1117" ht="34.9" customHeight="1" spans="1:10">
      <c r="A1117" s="553">
        <f t="shared" si="270"/>
        <v>7</v>
      </c>
      <c r="B1117" s="376">
        <v>2170207</v>
      </c>
      <c r="C1117" s="377" t="s">
        <v>976</v>
      </c>
      <c r="D1117" s="277">
        <v>0</v>
      </c>
      <c r="E1117" s="277">
        <v>0</v>
      </c>
      <c r="F1117" s="277"/>
      <c r="G1117" s="525" t="str">
        <f t="shared" si="271"/>
        <v/>
      </c>
      <c r="H1117" s="525" t="str">
        <f t="shared" si="272"/>
        <v/>
      </c>
      <c r="I1117" s="567" t="str">
        <f t="shared" si="267"/>
        <v>否</v>
      </c>
      <c r="J1117" s="568" t="str">
        <f t="shared" si="268"/>
        <v>项</v>
      </c>
    </row>
    <row r="1118" ht="34.9" customHeight="1" spans="1:10">
      <c r="A1118" s="553">
        <f t="shared" si="270"/>
        <v>7</v>
      </c>
      <c r="B1118" s="376">
        <v>2170208</v>
      </c>
      <c r="C1118" s="377" t="s">
        <v>977</v>
      </c>
      <c r="D1118" s="277">
        <v>0</v>
      </c>
      <c r="E1118" s="277">
        <v>0</v>
      </c>
      <c r="F1118" s="277"/>
      <c r="G1118" s="525" t="str">
        <f t="shared" si="271"/>
        <v/>
      </c>
      <c r="H1118" s="525" t="str">
        <f t="shared" si="272"/>
        <v/>
      </c>
      <c r="I1118" s="567" t="str">
        <f t="shared" si="267"/>
        <v>否</v>
      </c>
      <c r="J1118" s="568" t="str">
        <f t="shared" si="268"/>
        <v>项</v>
      </c>
    </row>
    <row r="1119" ht="34.9" customHeight="1" spans="1:10">
      <c r="A1119" s="553">
        <f t="shared" si="270"/>
        <v>7</v>
      </c>
      <c r="B1119" s="376">
        <v>2170299</v>
      </c>
      <c r="C1119" s="377" t="s">
        <v>978</v>
      </c>
      <c r="D1119" s="277">
        <v>0</v>
      </c>
      <c r="E1119" s="277">
        <v>0</v>
      </c>
      <c r="F1119" s="277"/>
      <c r="G1119" s="525" t="str">
        <f t="shared" si="271"/>
        <v/>
      </c>
      <c r="H1119" s="525" t="str">
        <f t="shared" si="272"/>
        <v/>
      </c>
      <c r="I1119" s="567" t="str">
        <f t="shared" si="267"/>
        <v>否</v>
      </c>
      <c r="J1119" s="568" t="str">
        <f t="shared" si="268"/>
        <v>项</v>
      </c>
    </row>
    <row r="1120" ht="34.9" customHeight="1" spans="1:10">
      <c r="A1120" s="553">
        <f t="shared" si="270"/>
        <v>5</v>
      </c>
      <c r="B1120" s="376">
        <v>21703</v>
      </c>
      <c r="C1120" s="377" t="s">
        <v>979</v>
      </c>
      <c r="D1120" s="277">
        <f>SUM(D1121:D1125)</f>
        <v>0</v>
      </c>
      <c r="E1120" s="277">
        <f t="shared" ref="D1120:F1120" si="277">SUM(E1121:E1125)</f>
        <v>0</v>
      </c>
      <c r="F1120" s="277">
        <f t="shared" si="277"/>
        <v>0</v>
      </c>
      <c r="G1120" s="525" t="str">
        <f t="shared" si="271"/>
        <v/>
      </c>
      <c r="H1120" s="525" t="str">
        <f t="shared" si="272"/>
        <v/>
      </c>
      <c r="I1120" s="567" t="str">
        <f t="shared" si="267"/>
        <v>否</v>
      </c>
      <c r="J1120" s="568" t="str">
        <f t="shared" si="268"/>
        <v>款</v>
      </c>
    </row>
    <row r="1121" ht="34.9" customHeight="1" spans="1:10">
      <c r="A1121" s="553">
        <f t="shared" si="270"/>
        <v>7</v>
      </c>
      <c r="B1121" s="376">
        <v>2170301</v>
      </c>
      <c r="C1121" s="377" t="s">
        <v>980</v>
      </c>
      <c r="D1121" s="277">
        <v>0</v>
      </c>
      <c r="E1121" s="277">
        <v>0</v>
      </c>
      <c r="F1121" s="277"/>
      <c r="G1121" s="525" t="str">
        <f t="shared" si="271"/>
        <v/>
      </c>
      <c r="H1121" s="525" t="str">
        <f t="shared" si="272"/>
        <v/>
      </c>
      <c r="I1121" s="567" t="str">
        <f t="shared" si="267"/>
        <v>否</v>
      </c>
      <c r="J1121" s="568" t="str">
        <f t="shared" si="268"/>
        <v>项</v>
      </c>
    </row>
    <row r="1122" s="426" customFormat="1" ht="34.9" customHeight="1" spans="1:12">
      <c r="A1122" s="553">
        <f t="shared" si="270"/>
        <v>7</v>
      </c>
      <c r="B1122" s="376">
        <v>2170302</v>
      </c>
      <c r="C1122" s="377" t="s">
        <v>981</v>
      </c>
      <c r="D1122" s="277">
        <v>0</v>
      </c>
      <c r="E1122" s="277">
        <v>0</v>
      </c>
      <c r="F1122" s="277"/>
      <c r="G1122" s="525" t="str">
        <f t="shared" si="271"/>
        <v/>
      </c>
      <c r="H1122" s="525" t="str">
        <f t="shared" si="272"/>
        <v/>
      </c>
      <c r="I1122" s="567" t="str">
        <f t="shared" si="267"/>
        <v>否</v>
      </c>
      <c r="J1122" s="568" t="str">
        <f t="shared" si="268"/>
        <v>项</v>
      </c>
      <c r="K1122" s="555"/>
      <c r="L1122" s="556"/>
    </row>
    <row r="1123" s="426" customFormat="1" ht="34.9" customHeight="1" spans="1:12">
      <c r="A1123" s="553">
        <f t="shared" si="270"/>
        <v>7</v>
      </c>
      <c r="B1123" s="376">
        <v>2170303</v>
      </c>
      <c r="C1123" s="378" t="s">
        <v>982</v>
      </c>
      <c r="D1123" s="277">
        <v>0</v>
      </c>
      <c r="E1123" s="277">
        <v>0</v>
      </c>
      <c r="F1123" s="277"/>
      <c r="G1123" s="525" t="str">
        <f t="shared" si="271"/>
        <v/>
      </c>
      <c r="H1123" s="525" t="str">
        <f t="shared" si="272"/>
        <v/>
      </c>
      <c r="I1123" s="567" t="str">
        <f t="shared" si="267"/>
        <v>否</v>
      </c>
      <c r="J1123" s="568" t="str">
        <f t="shared" si="268"/>
        <v>项</v>
      </c>
      <c r="K1123" s="555"/>
      <c r="L1123" s="556"/>
    </row>
    <row r="1124" ht="34.9" customHeight="1" spans="1:10">
      <c r="A1124" s="553">
        <f t="shared" si="270"/>
        <v>7</v>
      </c>
      <c r="B1124" s="376">
        <v>2170304</v>
      </c>
      <c r="C1124" s="378" t="s">
        <v>983</v>
      </c>
      <c r="D1124" s="277">
        <v>0</v>
      </c>
      <c r="E1124" s="277">
        <v>0</v>
      </c>
      <c r="F1124" s="277"/>
      <c r="G1124" s="525" t="str">
        <f t="shared" si="271"/>
        <v/>
      </c>
      <c r="H1124" s="525" t="str">
        <f t="shared" si="272"/>
        <v/>
      </c>
      <c r="I1124" s="567" t="str">
        <f t="shared" si="267"/>
        <v>否</v>
      </c>
      <c r="J1124" s="568" t="str">
        <f t="shared" si="268"/>
        <v>项</v>
      </c>
    </row>
    <row r="1125" ht="34.9" customHeight="1" spans="1:10">
      <c r="A1125" s="553">
        <f t="shared" si="270"/>
        <v>7</v>
      </c>
      <c r="B1125" s="376">
        <v>2170399</v>
      </c>
      <c r="C1125" s="377" t="s">
        <v>984</v>
      </c>
      <c r="D1125" s="277">
        <v>0</v>
      </c>
      <c r="E1125" s="277">
        <v>0</v>
      </c>
      <c r="F1125" s="277"/>
      <c r="G1125" s="525" t="str">
        <f t="shared" si="271"/>
        <v/>
      </c>
      <c r="H1125" s="525" t="str">
        <f t="shared" si="272"/>
        <v/>
      </c>
      <c r="I1125" s="567" t="str">
        <f t="shared" si="267"/>
        <v>否</v>
      </c>
      <c r="J1125" s="568" t="str">
        <f t="shared" si="268"/>
        <v>项</v>
      </c>
    </row>
    <row r="1126" s="426" customFormat="1" ht="34.9" customHeight="1" spans="1:12">
      <c r="A1126" s="553">
        <f t="shared" si="270"/>
        <v>5</v>
      </c>
      <c r="B1126" s="376">
        <v>21704</v>
      </c>
      <c r="C1126" s="377" t="s">
        <v>985</v>
      </c>
      <c r="D1126" s="277">
        <f>SUM(D1127:D1128)</f>
        <v>0</v>
      </c>
      <c r="E1126" s="277">
        <f t="shared" ref="D1126:F1126" si="278">SUM(E1127:E1128)</f>
        <v>0</v>
      </c>
      <c r="F1126" s="277">
        <f t="shared" si="278"/>
        <v>0</v>
      </c>
      <c r="G1126" s="525" t="str">
        <f t="shared" si="271"/>
        <v/>
      </c>
      <c r="H1126" s="525" t="str">
        <f t="shared" si="272"/>
        <v/>
      </c>
      <c r="I1126" s="567" t="str">
        <f t="shared" si="267"/>
        <v>否</v>
      </c>
      <c r="J1126" s="568" t="str">
        <f t="shared" si="268"/>
        <v>款</v>
      </c>
      <c r="K1126" s="555"/>
      <c r="L1126" s="556"/>
    </row>
    <row r="1127" s="426" customFormat="1" ht="34.9" customHeight="1" spans="1:12">
      <c r="A1127" s="553">
        <f t="shared" si="270"/>
        <v>7</v>
      </c>
      <c r="B1127" s="376">
        <v>2170401</v>
      </c>
      <c r="C1127" s="377" t="s">
        <v>986</v>
      </c>
      <c r="D1127" s="277">
        <v>0</v>
      </c>
      <c r="E1127" s="277"/>
      <c r="F1127" s="277"/>
      <c r="G1127" s="525" t="str">
        <f t="shared" si="271"/>
        <v/>
      </c>
      <c r="H1127" s="525" t="str">
        <f t="shared" si="272"/>
        <v/>
      </c>
      <c r="I1127" s="567" t="str">
        <f t="shared" si="267"/>
        <v>否</v>
      </c>
      <c r="J1127" s="568" t="str">
        <f t="shared" si="268"/>
        <v>项</v>
      </c>
      <c r="K1127" s="555"/>
      <c r="L1127" s="556"/>
    </row>
    <row r="1128" ht="34.9" customHeight="1" spans="1:10">
      <c r="A1128" s="553">
        <f t="shared" si="270"/>
        <v>7</v>
      </c>
      <c r="B1128" s="376">
        <v>2170499</v>
      </c>
      <c r="C1128" s="377" t="s">
        <v>987</v>
      </c>
      <c r="D1128" s="277">
        <v>0</v>
      </c>
      <c r="E1128" s="277"/>
      <c r="F1128" s="277"/>
      <c r="G1128" s="525" t="str">
        <f t="shared" si="271"/>
        <v/>
      </c>
      <c r="H1128" s="525" t="str">
        <f t="shared" si="272"/>
        <v/>
      </c>
      <c r="I1128" s="567" t="str">
        <f t="shared" si="267"/>
        <v>否</v>
      </c>
      <c r="J1128" s="568" t="str">
        <f t="shared" si="268"/>
        <v>项</v>
      </c>
    </row>
    <row r="1129" s="426" customFormat="1" ht="34.9" customHeight="1" spans="1:12">
      <c r="A1129" s="553">
        <f t="shared" si="270"/>
        <v>5</v>
      </c>
      <c r="B1129" s="376">
        <v>21799</v>
      </c>
      <c r="C1129" s="377" t="s">
        <v>988</v>
      </c>
      <c r="D1129" s="277">
        <f>SUM(D1130:D1131)</f>
        <v>0</v>
      </c>
      <c r="E1129" s="277">
        <f t="shared" ref="D1129:F1129" si="279">SUM(E1130:E1131)</f>
        <v>329</v>
      </c>
      <c r="F1129" s="277">
        <f t="shared" si="279"/>
        <v>363</v>
      </c>
      <c r="G1129" s="525" t="str">
        <f t="shared" si="271"/>
        <v/>
      </c>
      <c r="H1129" s="525">
        <f t="shared" si="272"/>
        <v>1.103</v>
      </c>
      <c r="I1129" s="567" t="str">
        <f t="shared" si="267"/>
        <v>是</v>
      </c>
      <c r="J1129" s="568" t="str">
        <f t="shared" si="268"/>
        <v>款</v>
      </c>
      <c r="K1129" s="555"/>
      <c r="L1129" s="556"/>
    </row>
    <row r="1130" ht="34.9" customHeight="1" spans="1:10">
      <c r="A1130" s="553">
        <f t="shared" si="270"/>
        <v>7</v>
      </c>
      <c r="B1130" s="570">
        <v>2179902</v>
      </c>
      <c r="C1130" s="377" t="s">
        <v>989</v>
      </c>
      <c r="D1130" s="277">
        <v>0</v>
      </c>
      <c r="E1130" s="277">
        <v>329</v>
      </c>
      <c r="F1130" s="277">
        <v>313</v>
      </c>
      <c r="G1130" s="525" t="str">
        <f t="shared" si="271"/>
        <v/>
      </c>
      <c r="H1130" s="525">
        <f t="shared" si="272"/>
        <v>0.951</v>
      </c>
      <c r="I1130" s="567" t="str">
        <f t="shared" si="267"/>
        <v>是</v>
      </c>
      <c r="J1130" s="568" t="str">
        <f t="shared" si="268"/>
        <v>项</v>
      </c>
    </row>
    <row r="1131" ht="34.9" customHeight="1" spans="1:10">
      <c r="A1131" s="553">
        <f t="shared" si="270"/>
        <v>7</v>
      </c>
      <c r="B1131" s="570">
        <v>2179999</v>
      </c>
      <c r="C1131" s="377" t="s">
        <v>990</v>
      </c>
      <c r="D1131" s="277"/>
      <c r="E1131" s="277">
        <v>0</v>
      </c>
      <c r="F1131" s="277">
        <v>50</v>
      </c>
      <c r="G1131" s="525" t="str">
        <f t="shared" si="271"/>
        <v/>
      </c>
      <c r="H1131" s="525" t="str">
        <f t="shared" si="272"/>
        <v/>
      </c>
      <c r="I1131" s="567" t="str">
        <f t="shared" si="267"/>
        <v>是</v>
      </c>
      <c r="J1131" s="568" t="str">
        <f t="shared" si="268"/>
        <v>项</v>
      </c>
    </row>
    <row r="1132" ht="34.9" customHeight="1" spans="1:10">
      <c r="A1132" s="553">
        <f t="shared" si="270"/>
        <v>3</v>
      </c>
      <c r="B1132" s="561">
        <v>219</v>
      </c>
      <c r="C1132" s="562" t="s">
        <v>110</v>
      </c>
      <c r="D1132" s="282">
        <f>+D1133+D1134+D1135+D1136+D1137+D1138+D1139+D1140+D1141</f>
        <v>0</v>
      </c>
      <c r="E1132" s="282">
        <f t="shared" ref="D1132:F1132" si="280">+E1133+E1134+E1135+E1136+E1137+E1138+E1139+E1140+E1141</f>
        <v>14</v>
      </c>
      <c r="F1132" s="282">
        <f t="shared" si="280"/>
        <v>0</v>
      </c>
      <c r="G1132" s="521" t="str">
        <f t="shared" si="271"/>
        <v/>
      </c>
      <c r="H1132" s="521">
        <f t="shared" si="272"/>
        <v>0</v>
      </c>
      <c r="I1132" s="567" t="str">
        <f t="shared" si="267"/>
        <v>是</v>
      </c>
      <c r="J1132" s="568" t="str">
        <f t="shared" si="268"/>
        <v>类</v>
      </c>
    </row>
    <row r="1133" s="426" customFormat="1" ht="34.9" customHeight="1" spans="1:12">
      <c r="A1133" s="553">
        <f t="shared" si="270"/>
        <v>5</v>
      </c>
      <c r="B1133" s="376">
        <v>21901</v>
      </c>
      <c r="C1133" s="377" t="s">
        <v>991</v>
      </c>
      <c r="D1133" s="277"/>
      <c r="E1133" s="277"/>
      <c r="F1133" s="277"/>
      <c r="G1133" s="525" t="str">
        <f t="shared" si="271"/>
        <v/>
      </c>
      <c r="H1133" s="525" t="str">
        <f t="shared" si="272"/>
        <v/>
      </c>
      <c r="I1133" s="567" t="str">
        <f t="shared" si="267"/>
        <v>否</v>
      </c>
      <c r="J1133" s="568" t="str">
        <f t="shared" si="268"/>
        <v>款</v>
      </c>
      <c r="K1133" s="555"/>
      <c r="L1133" s="556"/>
    </row>
    <row r="1134" s="426" customFormat="1" ht="34.9" customHeight="1" spans="1:12">
      <c r="A1134" s="553">
        <f t="shared" si="270"/>
        <v>5</v>
      </c>
      <c r="B1134" s="376">
        <v>21902</v>
      </c>
      <c r="C1134" s="377" t="s">
        <v>992</v>
      </c>
      <c r="D1134" s="277"/>
      <c r="E1134" s="277"/>
      <c r="F1134" s="277"/>
      <c r="G1134" s="525" t="str">
        <f t="shared" si="271"/>
        <v/>
      </c>
      <c r="H1134" s="525" t="str">
        <f t="shared" si="272"/>
        <v/>
      </c>
      <c r="I1134" s="567" t="str">
        <f t="shared" si="267"/>
        <v>否</v>
      </c>
      <c r="J1134" s="568" t="str">
        <f t="shared" si="268"/>
        <v>款</v>
      </c>
      <c r="K1134" s="555"/>
      <c r="L1134" s="556"/>
    </row>
    <row r="1135" s="426" customFormat="1" ht="34.9" customHeight="1" spans="1:12">
      <c r="A1135" s="553">
        <f t="shared" si="270"/>
        <v>5</v>
      </c>
      <c r="B1135" s="376">
        <v>21903</v>
      </c>
      <c r="C1135" s="377" t="s">
        <v>993</v>
      </c>
      <c r="D1135" s="277"/>
      <c r="E1135" s="277"/>
      <c r="F1135" s="277"/>
      <c r="G1135" s="525" t="str">
        <f t="shared" si="271"/>
        <v/>
      </c>
      <c r="H1135" s="525" t="str">
        <f t="shared" si="272"/>
        <v/>
      </c>
      <c r="I1135" s="567" t="str">
        <f t="shared" si="267"/>
        <v>否</v>
      </c>
      <c r="J1135" s="568" t="str">
        <f t="shared" si="268"/>
        <v>款</v>
      </c>
      <c r="K1135" s="555"/>
      <c r="L1135" s="556"/>
    </row>
    <row r="1136" s="426" customFormat="1" ht="34.9" customHeight="1" spans="1:12">
      <c r="A1136" s="553">
        <f t="shared" si="270"/>
        <v>5</v>
      </c>
      <c r="B1136" s="376">
        <v>21904</v>
      </c>
      <c r="C1136" s="377" t="s">
        <v>994</v>
      </c>
      <c r="D1136" s="277"/>
      <c r="E1136" s="277"/>
      <c r="F1136" s="277"/>
      <c r="G1136" s="525" t="str">
        <f t="shared" si="271"/>
        <v/>
      </c>
      <c r="H1136" s="525" t="str">
        <f t="shared" si="272"/>
        <v/>
      </c>
      <c r="I1136" s="567" t="str">
        <f t="shared" si="267"/>
        <v>否</v>
      </c>
      <c r="J1136" s="568" t="str">
        <f t="shared" si="268"/>
        <v>款</v>
      </c>
      <c r="K1136" s="555"/>
      <c r="L1136" s="556"/>
    </row>
    <row r="1137" s="426" customFormat="1" ht="34.9" customHeight="1" spans="1:12">
      <c r="A1137" s="553">
        <f t="shared" si="270"/>
        <v>5</v>
      </c>
      <c r="B1137" s="376">
        <v>21905</v>
      </c>
      <c r="C1137" s="377" t="s">
        <v>995</v>
      </c>
      <c r="D1137" s="277"/>
      <c r="E1137" s="277"/>
      <c r="F1137" s="277"/>
      <c r="G1137" s="525" t="str">
        <f t="shared" si="271"/>
        <v/>
      </c>
      <c r="H1137" s="525" t="str">
        <f t="shared" si="272"/>
        <v/>
      </c>
      <c r="I1137" s="567" t="str">
        <f t="shared" si="267"/>
        <v>否</v>
      </c>
      <c r="J1137" s="568" t="str">
        <f t="shared" si="268"/>
        <v>款</v>
      </c>
      <c r="K1137" s="555"/>
      <c r="L1137" s="556"/>
    </row>
    <row r="1138" s="426" customFormat="1" ht="34.9" customHeight="1" spans="1:12">
      <c r="A1138" s="553">
        <f t="shared" si="270"/>
        <v>5</v>
      </c>
      <c r="B1138" s="376">
        <v>21906</v>
      </c>
      <c r="C1138" s="377" t="s">
        <v>996</v>
      </c>
      <c r="D1138" s="277">
        <v>0</v>
      </c>
      <c r="E1138" s="277"/>
      <c r="F1138" s="277"/>
      <c r="G1138" s="525" t="str">
        <f t="shared" si="271"/>
        <v/>
      </c>
      <c r="H1138" s="525" t="str">
        <f t="shared" si="272"/>
        <v/>
      </c>
      <c r="I1138" s="567" t="str">
        <f t="shared" si="267"/>
        <v>否</v>
      </c>
      <c r="J1138" s="568" t="str">
        <f t="shared" si="268"/>
        <v>款</v>
      </c>
      <c r="K1138" s="555"/>
      <c r="L1138" s="556"/>
    </row>
    <row r="1139" s="426" customFormat="1" ht="34.9" customHeight="1" spans="1:12">
      <c r="A1139" s="553">
        <f t="shared" si="270"/>
        <v>5</v>
      </c>
      <c r="B1139" s="376">
        <v>21907</v>
      </c>
      <c r="C1139" s="378" t="s">
        <v>997</v>
      </c>
      <c r="D1139" s="277">
        <v>0</v>
      </c>
      <c r="E1139" s="277"/>
      <c r="F1139" s="277"/>
      <c r="G1139" s="525" t="str">
        <f t="shared" si="271"/>
        <v/>
      </c>
      <c r="H1139" s="525" t="str">
        <f t="shared" si="272"/>
        <v/>
      </c>
      <c r="I1139" s="567" t="str">
        <f t="shared" si="267"/>
        <v>否</v>
      </c>
      <c r="J1139" s="568" t="str">
        <f t="shared" si="268"/>
        <v>款</v>
      </c>
      <c r="K1139" s="555"/>
      <c r="L1139" s="556"/>
    </row>
    <row r="1140" s="426" customFormat="1" ht="34.9" customHeight="1" spans="1:12">
      <c r="A1140" s="553">
        <f t="shared" si="270"/>
        <v>5</v>
      </c>
      <c r="B1140" s="376">
        <v>21908</v>
      </c>
      <c r="C1140" s="377" t="s">
        <v>998</v>
      </c>
      <c r="D1140" s="277">
        <v>0</v>
      </c>
      <c r="E1140" s="277"/>
      <c r="F1140" s="277"/>
      <c r="G1140" s="525" t="str">
        <f t="shared" si="271"/>
        <v/>
      </c>
      <c r="H1140" s="525" t="str">
        <f t="shared" si="272"/>
        <v/>
      </c>
      <c r="I1140" s="567" t="str">
        <f t="shared" si="267"/>
        <v>否</v>
      </c>
      <c r="J1140" s="568" t="str">
        <f t="shared" si="268"/>
        <v>款</v>
      </c>
      <c r="K1140" s="555"/>
      <c r="L1140" s="556"/>
    </row>
    <row r="1141" ht="34.9" customHeight="1" spans="1:10">
      <c r="A1141" s="553">
        <f t="shared" si="270"/>
        <v>5</v>
      </c>
      <c r="B1141" s="376">
        <v>21999</v>
      </c>
      <c r="C1141" s="377" t="s">
        <v>999</v>
      </c>
      <c r="D1141" s="277">
        <v>0</v>
      </c>
      <c r="E1141" s="277">
        <v>14</v>
      </c>
      <c r="F1141" s="277"/>
      <c r="G1141" s="525" t="str">
        <f t="shared" si="271"/>
        <v/>
      </c>
      <c r="H1141" s="525">
        <f t="shared" si="272"/>
        <v>0</v>
      </c>
      <c r="I1141" s="567" t="str">
        <f t="shared" si="267"/>
        <v>是</v>
      </c>
      <c r="J1141" s="568" t="str">
        <f t="shared" si="268"/>
        <v>款</v>
      </c>
    </row>
    <row r="1142" ht="34.9" customHeight="1" spans="1:10">
      <c r="A1142" s="553">
        <f t="shared" si="270"/>
        <v>3</v>
      </c>
      <c r="B1142" s="561">
        <v>220</v>
      </c>
      <c r="C1142" s="562" t="s">
        <v>112</v>
      </c>
      <c r="D1142" s="282">
        <f>+D1143+D1170+D1185</f>
        <v>4733</v>
      </c>
      <c r="E1142" s="282">
        <f t="shared" ref="D1142:F1142" si="281">+E1143+E1170+E1185</f>
        <v>7943</v>
      </c>
      <c r="F1142" s="282">
        <f t="shared" si="281"/>
        <v>1546</v>
      </c>
      <c r="G1142" s="521">
        <f t="shared" si="271"/>
        <v>-0.673</v>
      </c>
      <c r="H1142" s="521">
        <f t="shared" si="272"/>
        <v>0.195</v>
      </c>
      <c r="I1142" s="567" t="str">
        <f t="shared" si="267"/>
        <v>是</v>
      </c>
      <c r="J1142" s="568" t="str">
        <f t="shared" si="268"/>
        <v>类</v>
      </c>
    </row>
    <row r="1143" ht="34.9" customHeight="1" spans="1:10">
      <c r="A1143" s="553">
        <f t="shared" si="270"/>
        <v>5</v>
      </c>
      <c r="B1143" s="376">
        <v>22001</v>
      </c>
      <c r="C1143" s="377" t="s">
        <v>1000</v>
      </c>
      <c r="D1143" s="277">
        <f>SUM(D1144:D1169)</f>
        <v>4612</v>
      </c>
      <c r="E1143" s="277">
        <f t="shared" ref="D1143:F1143" si="282">SUM(E1144:E1169)</f>
        <v>7723</v>
      </c>
      <c r="F1143" s="277">
        <f t="shared" si="282"/>
        <v>1362</v>
      </c>
      <c r="G1143" s="525">
        <f t="shared" si="271"/>
        <v>-0.705</v>
      </c>
      <c r="H1143" s="525">
        <f t="shared" si="272"/>
        <v>0.176</v>
      </c>
      <c r="I1143" s="567" t="str">
        <f t="shared" si="267"/>
        <v>是</v>
      </c>
      <c r="J1143" s="568" t="str">
        <f t="shared" si="268"/>
        <v>款</v>
      </c>
    </row>
    <row r="1144" ht="34.9" customHeight="1" spans="1:10">
      <c r="A1144" s="553">
        <f t="shared" si="270"/>
        <v>7</v>
      </c>
      <c r="B1144" s="376">
        <v>2200101</v>
      </c>
      <c r="C1144" s="377" t="s">
        <v>139</v>
      </c>
      <c r="D1144" s="277">
        <v>607</v>
      </c>
      <c r="E1144" s="277">
        <v>522</v>
      </c>
      <c r="F1144" s="277">
        <v>539</v>
      </c>
      <c r="G1144" s="525">
        <f t="shared" si="271"/>
        <v>-0.112</v>
      </c>
      <c r="H1144" s="525">
        <f t="shared" si="272"/>
        <v>1.033</v>
      </c>
      <c r="I1144" s="567" t="str">
        <f t="shared" si="267"/>
        <v>是</v>
      </c>
      <c r="J1144" s="568" t="str">
        <f t="shared" si="268"/>
        <v>项</v>
      </c>
    </row>
    <row r="1145" ht="34.9" customHeight="1" spans="1:10">
      <c r="A1145" s="553">
        <f t="shared" si="270"/>
        <v>7</v>
      </c>
      <c r="B1145" s="376">
        <v>2200102</v>
      </c>
      <c r="C1145" s="377" t="s">
        <v>140</v>
      </c>
      <c r="D1145" s="277">
        <v>0</v>
      </c>
      <c r="E1145" s="277">
        <v>0</v>
      </c>
      <c r="F1145" s="277"/>
      <c r="G1145" s="525" t="str">
        <f t="shared" si="271"/>
        <v/>
      </c>
      <c r="H1145" s="525" t="str">
        <f t="shared" si="272"/>
        <v/>
      </c>
      <c r="I1145" s="567" t="str">
        <f t="shared" si="267"/>
        <v>否</v>
      </c>
      <c r="J1145" s="568" t="str">
        <f t="shared" si="268"/>
        <v>项</v>
      </c>
    </row>
    <row r="1146" ht="34.9" customHeight="1" spans="1:10">
      <c r="A1146" s="553">
        <f t="shared" si="270"/>
        <v>7</v>
      </c>
      <c r="B1146" s="376">
        <v>2200103</v>
      </c>
      <c r="C1146" s="377" t="s">
        <v>141</v>
      </c>
      <c r="D1146" s="277">
        <v>0</v>
      </c>
      <c r="E1146" s="277">
        <v>0</v>
      </c>
      <c r="F1146" s="277"/>
      <c r="G1146" s="525" t="str">
        <f t="shared" si="271"/>
        <v/>
      </c>
      <c r="H1146" s="525" t="str">
        <f t="shared" si="272"/>
        <v/>
      </c>
      <c r="I1146" s="567" t="str">
        <f t="shared" si="267"/>
        <v>否</v>
      </c>
      <c r="J1146" s="568" t="str">
        <f t="shared" si="268"/>
        <v>项</v>
      </c>
    </row>
    <row r="1147" ht="34.9" customHeight="1" spans="1:10">
      <c r="A1147" s="553">
        <f t="shared" si="270"/>
        <v>7</v>
      </c>
      <c r="B1147" s="376">
        <v>2200104</v>
      </c>
      <c r="C1147" s="377" t="s">
        <v>1001</v>
      </c>
      <c r="D1147" s="277">
        <v>0</v>
      </c>
      <c r="E1147" s="277">
        <v>1341</v>
      </c>
      <c r="F1147" s="277">
        <v>176</v>
      </c>
      <c r="G1147" s="525" t="str">
        <f t="shared" si="271"/>
        <v/>
      </c>
      <c r="H1147" s="525">
        <f t="shared" si="272"/>
        <v>0.131</v>
      </c>
      <c r="I1147" s="567" t="str">
        <f t="shared" si="267"/>
        <v>是</v>
      </c>
      <c r="J1147" s="568" t="str">
        <f t="shared" si="268"/>
        <v>项</v>
      </c>
    </row>
    <row r="1148" ht="34.9" customHeight="1" spans="1:10">
      <c r="A1148" s="553">
        <f t="shared" si="270"/>
        <v>7</v>
      </c>
      <c r="B1148" s="376">
        <v>2200106</v>
      </c>
      <c r="C1148" s="377" t="s">
        <v>1002</v>
      </c>
      <c r="D1148" s="277">
        <v>259</v>
      </c>
      <c r="E1148" s="277">
        <v>3479</v>
      </c>
      <c r="F1148" s="277">
        <v>44</v>
      </c>
      <c r="G1148" s="525">
        <f t="shared" si="271"/>
        <v>-0.83</v>
      </c>
      <c r="H1148" s="525">
        <f t="shared" si="272"/>
        <v>0.013</v>
      </c>
      <c r="I1148" s="567" t="str">
        <f t="shared" ref="I1148:I1151" si="283">IF(LEN(B1148)=3,"是",IF(C1148&lt;&gt;"",IF(SUM(D1148:F1148)&lt;&gt;0,"是","否"),"是"))</f>
        <v>是</v>
      </c>
      <c r="J1148" s="568" t="str">
        <f t="shared" ref="J1148:J1151" si="284">IF(LEN(B1148)=3,"类",IF(LEN(B1148)=5,"款","项"))</f>
        <v>项</v>
      </c>
    </row>
    <row r="1149" ht="34.9" customHeight="1" spans="1:10">
      <c r="A1149" s="553">
        <f t="shared" si="270"/>
        <v>7</v>
      </c>
      <c r="B1149" s="376">
        <v>2200107</v>
      </c>
      <c r="C1149" s="377" t="s">
        <v>1003</v>
      </c>
      <c r="D1149" s="277">
        <v>0</v>
      </c>
      <c r="E1149" s="277">
        <v>0</v>
      </c>
      <c r="F1149" s="277"/>
      <c r="G1149" s="525" t="str">
        <f t="shared" si="271"/>
        <v/>
      </c>
      <c r="H1149" s="525" t="str">
        <f t="shared" si="272"/>
        <v/>
      </c>
      <c r="I1149" s="567" t="str">
        <f t="shared" si="283"/>
        <v>否</v>
      </c>
      <c r="J1149" s="568" t="str">
        <f t="shared" si="284"/>
        <v>项</v>
      </c>
    </row>
    <row r="1150" ht="34.9" customHeight="1" spans="1:10">
      <c r="A1150" s="553">
        <f t="shared" si="270"/>
        <v>7</v>
      </c>
      <c r="B1150" s="376">
        <v>2200108</v>
      </c>
      <c r="C1150" s="377" t="s">
        <v>1004</v>
      </c>
      <c r="D1150" s="277">
        <v>0</v>
      </c>
      <c r="E1150" s="277">
        <v>360</v>
      </c>
      <c r="F1150" s="277">
        <v>147</v>
      </c>
      <c r="G1150" s="525" t="str">
        <f t="shared" si="271"/>
        <v/>
      </c>
      <c r="H1150" s="525">
        <f t="shared" si="272"/>
        <v>0.408</v>
      </c>
      <c r="I1150" s="567" t="str">
        <f t="shared" si="283"/>
        <v>是</v>
      </c>
      <c r="J1150" s="568" t="str">
        <f t="shared" si="284"/>
        <v>项</v>
      </c>
    </row>
    <row r="1151" ht="34.9" customHeight="1" spans="1:10">
      <c r="A1151" s="553">
        <f t="shared" si="270"/>
        <v>7</v>
      </c>
      <c r="B1151" s="376">
        <v>2200109</v>
      </c>
      <c r="C1151" s="377" t="s">
        <v>1005</v>
      </c>
      <c r="D1151" s="277">
        <v>0</v>
      </c>
      <c r="E1151" s="277">
        <v>397</v>
      </c>
      <c r="F1151" s="277">
        <v>41</v>
      </c>
      <c r="G1151" s="525" t="str">
        <f t="shared" si="271"/>
        <v/>
      </c>
      <c r="H1151" s="525">
        <f t="shared" si="272"/>
        <v>0.103</v>
      </c>
      <c r="I1151" s="567" t="str">
        <f t="shared" si="283"/>
        <v>是</v>
      </c>
      <c r="J1151" s="568" t="str">
        <f t="shared" si="284"/>
        <v>项</v>
      </c>
    </row>
    <row r="1152" ht="34.9" customHeight="1" spans="1:10">
      <c r="A1152" s="553">
        <f t="shared" si="270"/>
        <v>7</v>
      </c>
      <c r="B1152" s="376">
        <v>2200112</v>
      </c>
      <c r="C1152" s="377" t="s">
        <v>1006</v>
      </c>
      <c r="D1152" s="277">
        <v>0</v>
      </c>
      <c r="E1152" s="277">
        <v>0</v>
      </c>
      <c r="F1152" s="277"/>
      <c r="G1152" s="525" t="str">
        <f t="shared" si="271"/>
        <v/>
      </c>
      <c r="H1152" s="525" t="str">
        <f t="shared" si="272"/>
        <v/>
      </c>
      <c r="I1152" s="567" t="str">
        <f t="shared" ref="I1152:I1209" si="285">IF(LEN(B1152)=3,"是",IF(C1152&lt;&gt;"",IF(SUM(D1152:F1152)&lt;&gt;0,"是","否"),"是"))</f>
        <v>否</v>
      </c>
      <c r="J1152" s="568" t="str">
        <f t="shared" ref="J1152:J1209" si="286">IF(LEN(B1152)=3,"类",IF(LEN(B1152)=5,"款","项"))</f>
        <v>项</v>
      </c>
    </row>
    <row r="1153" ht="34.9" customHeight="1" spans="1:10">
      <c r="A1153" s="553">
        <f t="shared" si="270"/>
        <v>7</v>
      </c>
      <c r="B1153" s="376">
        <v>2200113</v>
      </c>
      <c r="C1153" s="377" t="s">
        <v>1007</v>
      </c>
      <c r="D1153" s="277">
        <v>0</v>
      </c>
      <c r="E1153" s="277">
        <v>0</v>
      </c>
      <c r="F1153" s="277"/>
      <c r="G1153" s="525" t="str">
        <f t="shared" si="271"/>
        <v/>
      </c>
      <c r="H1153" s="525" t="str">
        <f t="shared" si="272"/>
        <v/>
      </c>
      <c r="I1153" s="567" t="str">
        <f t="shared" si="285"/>
        <v>否</v>
      </c>
      <c r="J1153" s="568" t="str">
        <f t="shared" si="286"/>
        <v>项</v>
      </c>
    </row>
    <row r="1154" ht="34.9" customHeight="1" spans="1:10">
      <c r="A1154" s="553">
        <f t="shared" si="270"/>
        <v>7</v>
      </c>
      <c r="B1154" s="376">
        <v>2200114</v>
      </c>
      <c r="C1154" s="377" t="s">
        <v>1008</v>
      </c>
      <c r="D1154" s="277">
        <v>0</v>
      </c>
      <c r="E1154" s="277">
        <v>0</v>
      </c>
      <c r="F1154" s="277"/>
      <c r="G1154" s="525" t="str">
        <f t="shared" si="271"/>
        <v/>
      </c>
      <c r="H1154" s="525" t="str">
        <f t="shared" si="272"/>
        <v/>
      </c>
      <c r="I1154" s="567" t="str">
        <f t="shared" si="285"/>
        <v>否</v>
      </c>
      <c r="J1154" s="568" t="str">
        <f t="shared" si="286"/>
        <v>项</v>
      </c>
    </row>
    <row r="1155" ht="34.9" customHeight="1" spans="1:10">
      <c r="A1155" s="553">
        <f t="shared" si="270"/>
        <v>7</v>
      </c>
      <c r="B1155" s="376">
        <v>2200115</v>
      </c>
      <c r="C1155" s="377" t="s">
        <v>1009</v>
      </c>
      <c r="D1155" s="277">
        <v>0</v>
      </c>
      <c r="E1155" s="277">
        <v>0</v>
      </c>
      <c r="F1155" s="277"/>
      <c r="G1155" s="525" t="str">
        <f t="shared" si="271"/>
        <v/>
      </c>
      <c r="H1155" s="525" t="str">
        <f t="shared" si="272"/>
        <v/>
      </c>
      <c r="I1155" s="567" t="str">
        <f t="shared" si="285"/>
        <v>否</v>
      </c>
      <c r="J1155" s="568" t="str">
        <f t="shared" si="286"/>
        <v>项</v>
      </c>
    </row>
    <row r="1156" s="426" customFormat="1" ht="34.9" customHeight="1" spans="1:12">
      <c r="A1156" s="553">
        <f t="shared" si="270"/>
        <v>7</v>
      </c>
      <c r="B1156" s="376">
        <v>2200116</v>
      </c>
      <c r="C1156" s="377" t="s">
        <v>1010</v>
      </c>
      <c r="D1156" s="277">
        <v>0</v>
      </c>
      <c r="E1156" s="277">
        <v>0</v>
      </c>
      <c r="F1156" s="277"/>
      <c r="G1156" s="525" t="str">
        <f t="shared" si="271"/>
        <v/>
      </c>
      <c r="H1156" s="525" t="str">
        <f t="shared" si="272"/>
        <v/>
      </c>
      <c r="I1156" s="567" t="str">
        <f t="shared" si="285"/>
        <v>否</v>
      </c>
      <c r="J1156" s="568" t="str">
        <f t="shared" si="286"/>
        <v>项</v>
      </c>
      <c r="K1156" s="555"/>
      <c r="L1156" s="556"/>
    </row>
    <row r="1157" ht="34.9" customHeight="1" spans="1:10">
      <c r="A1157" s="553">
        <f t="shared" si="270"/>
        <v>7</v>
      </c>
      <c r="B1157" s="376">
        <v>2200119</v>
      </c>
      <c r="C1157" s="377" t="s">
        <v>1011</v>
      </c>
      <c r="D1157" s="277">
        <v>0</v>
      </c>
      <c r="E1157" s="277">
        <v>0</v>
      </c>
      <c r="F1157" s="277"/>
      <c r="G1157" s="525" t="str">
        <f t="shared" si="271"/>
        <v/>
      </c>
      <c r="H1157" s="525" t="str">
        <f t="shared" si="272"/>
        <v/>
      </c>
      <c r="I1157" s="567" t="str">
        <f t="shared" si="285"/>
        <v>否</v>
      </c>
      <c r="J1157" s="568" t="str">
        <f t="shared" si="286"/>
        <v>项</v>
      </c>
    </row>
    <row r="1158" ht="34.9" customHeight="1" spans="1:10">
      <c r="A1158" s="553">
        <f t="shared" ref="A1158:A1221" si="287">LEN(B1158)</f>
        <v>7</v>
      </c>
      <c r="B1158" s="376">
        <v>2200120</v>
      </c>
      <c r="C1158" s="377" t="s">
        <v>1012</v>
      </c>
      <c r="D1158" s="277">
        <v>0</v>
      </c>
      <c r="E1158" s="277">
        <v>0</v>
      </c>
      <c r="F1158" s="277"/>
      <c r="G1158" s="525" t="str">
        <f t="shared" ref="G1158:G1221" si="288">IF(D1158&lt;&gt;0,F1158/D1158-1,"")</f>
        <v/>
      </c>
      <c r="H1158" s="525" t="str">
        <f t="shared" ref="H1158:H1221" si="289">IF(E1158&lt;&gt;0,F1158/E1158,"")</f>
        <v/>
      </c>
      <c r="I1158" s="567" t="str">
        <f t="shared" si="285"/>
        <v>否</v>
      </c>
      <c r="J1158" s="568" t="str">
        <f t="shared" si="286"/>
        <v>项</v>
      </c>
    </row>
    <row r="1159" ht="34.9" customHeight="1" spans="1:10">
      <c r="A1159" s="553">
        <f t="shared" si="287"/>
        <v>7</v>
      </c>
      <c r="B1159" s="376">
        <v>2200121</v>
      </c>
      <c r="C1159" s="377" t="s">
        <v>1013</v>
      </c>
      <c r="D1159" s="277">
        <v>0</v>
      </c>
      <c r="E1159" s="277">
        <v>0</v>
      </c>
      <c r="F1159" s="277"/>
      <c r="G1159" s="525" t="str">
        <f t="shared" si="288"/>
        <v/>
      </c>
      <c r="H1159" s="525" t="str">
        <f t="shared" si="289"/>
        <v/>
      </c>
      <c r="I1159" s="567" t="str">
        <f t="shared" si="285"/>
        <v>否</v>
      </c>
      <c r="J1159" s="568" t="str">
        <f t="shared" si="286"/>
        <v>项</v>
      </c>
    </row>
    <row r="1160" ht="34.9" customHeight="1" spans="1:10">
      <c r="A1160" s="553">
        <f t="shared" si="287"/>
        <v>7</v>
      </c>
      <c r="B1160" s="376">
        <v>2200122</v>
      </c>
      <c r="C1160" s="377" t="s">
        <v>1014</v>
      </c>
      <c r="D1160" s="277">
        <v>0</v>
      </c>
      <c r="E1160" s="277">
        <v>0</v>
      </c>
      <c r="F1160" s="277"/>
      <c r="G1160" s="525" t="str">
        <f t="shared" si="288"/>
        <v/>
      </c>
      <c r="H1160" s="525" t="str">
        <f t="shared" si="289"/>
        <v/>
      </c>
      <c r="I1160" s="567" t="str">
        <f t="shared" si="285"/>
        <v>否</v>
      </c>
      <c r="J1160" s="568" t="str">
        <f t="shared" si="286"/>
        <v>项</v>
      </c>
    </row>
    <row r="1161" ht="34.9" customHeight="1" spans="1:10">
      <c r="A1161" s="553">
        <f t="shared" si="287"/>
        <v>7</v>
      </c>
      <c r="B1161" s="376">
        <v>2200123</v>
      </c>
      <c r="C1161" s="377" t="s">
        <v>1015</v>
      </c>
      <c r="D1161" s="277">
        <v>0</v>
      </c>
      <c r="E1161" s="277">
        <v>0</v>
      </c>
      <c r="F1161" s="277"/>
      <c r="G1161" s="525" t="str">
        <f t="shared" si="288"/>
        <v/>
      </c>
      <c r="H1161" s="525" t="str">
        <f t="shared" si="289"/>
        <v/>
      </c>
      <c r="I1161" s="567" t="str">
        <f t="shared" si="285"/>
        <v>否</v>
      </c>
      <c r="J1161" s="568" t="str">
        <f t="shared" si="286"/>
        <v>项</v>
      </c>
    </row>
    <row r="1162" ht="34.9" customHeight="1" spans="1:10">
      <c r="A1162" s="553">
        <f t="shared" si="287"/>
        <v>7</v>
      </c>
      <c r="B1162" s="376">
        <v>2200124</v>
      </c>
      <c r="C1162" s="377" t="s">
        <v>1016</v>
      </c>
      <c r="D1162" s="277">
        <v>0</v>
      </c>
      <c r="E1162" s="277">
        <v>0</v>
      </c>
      <c r="F1162" s="277"/>
      <c r="G1162" s="525" t="str">
        <f t="shared" si="288"/>
        <v/>
      </c>
      <c r="H1162" s="525" t="str">
        <f t="shared" si="289"/>
        <v/>
      </c>
      <c r="I1162" s="567" t="str">
        <f t="shared" si="285"/>
        <v>否</v>
      </c>
      <c r="J1162" s="568" t="str">
        <f t="shared" si="286"/>
        <v>项</v>
      </c>
    </row>
    <row r="1163" ht="34.9" customHeight="1" spans="1:10">
      <c r="A1163" s="553">
        <f t="shared" si="287"/>
        <v>7</v>
      </c>
      <c r="B1163" s="376">
        <v>2200125</v>
      </c>
      <c r="C1163" s="377" t="s">
        <v>1017</v>
      </c>
      <c r="D1163" s="277">
        <v>0</v>
      </c>
      <c r="E1163" s="277">
        <v>0</v>
      </c>
      <c r="F1163" s="277"/>
      <c r="G1163" s="525" t="str">
        <f t="shared" si="288"/>
        <v/>
      </c>
      <c r="H1163" s="525" t="str">
        <f t="shared" si="289"/>
        <v/>
      </c>
      <c r="I1163" s="567" t="str">
        <f t="shared" si="285"/>
        <v>否</v>
      </c>
      <c r="J1163" s="568" t="str">
        <f t="shared" si="286"/>
        <v>项</v>
      </c>
    </row>
    <row r="1164" s="426" customFormat="1" ht="34.9" customHeight="1" spans="1:12">
      <c r="A1164" s="553">
        <f t="shared" si="287"/>
        <v>7</v>
      </c>
      <c r="B1164" s="376">
        <v>2200126</v>
      </c>
      <c r="C1164" s="377" t="s">
        <v>1018</v>
      </c>
      <c r="D1164" s="277">
        <v>0</v>
      </c>
      <c r="E1164" s="277">
        <v>0</v>
      </c>
      <c r="F1164" s="277"/>
      <c r="G1164" s="525" t="str">
        <f t="shared" si="288"/>
        <v/>
      </c>
      <c r="H1164" s="525" t="str">
        <f t="shared" si="289"/>
        <v/>
      </c>
      <c r="I1164" s="567" t="str">
        <f t="shared" si="285"/>
        <v>否</v>
      </c>
      <c r="J1164" s="568" t="str">
        <f t="shared" si="286"/>
        <v>项</v>
      </c>
      <c r="K1164" s="555"/>
      <c r="L1164" s="556"/>
    </row>
    <row r="1165" s="426" customFormat="1" ht="34.9" customHeight="1" spans="1:12">
      <c r="A1165" s="553">
        <f t="shared" si="287"/>
        <v>7</v>
      </c>
      <c r="B1165" s="376">
        <v>2200127</v>
      </c>
      <c r="C1165" s="377" t="s">
        <v>1019</v>
      </c>
      <c r="D1165" s="277">
        <v>0</v>
      </c>
      <c r="E1165" s="277">
        <v>0</v>
      </c>
      <c r="F1165" s="277"/>
      <c r="G1165" s="525" t="str">
        <f t="shared" si="288"/>
        <v/>
      </c>
      <c r="H1165" s="525" t="str">
        <f t="shared" si="289"/>
        <v/>
      </c>
      <c r="I1165" s="567" t="str">
        <f t="shared" si="285"/>
        <v>否</v>
      </c>
      <c r="J1165" s="568" t="str">
        <f t="shared" si="286"/>
        <v>项</v>
      </c>
      <c r="K1165" s="555"/>
      <c r="L1165" s="556"/>
    </row>
    <row r="1166" s="426" customFormat="1" ht="34.9" customHeight="1" spans="1:12">
      <c r="A1166" s="553">
        <f t="shared" si="287"/>
        <v>7</v>
      </c>
      <c r="B1166" s="376">
        <v>2200128</v>
      </c>
      <c r="C1166" s="377" t="s">
        <v>1020</v>
      </c>
      <c r="D1166" s="277">
        <v>0</v>
      </c>
      <c r="E1166" s="277">
        <v>0</v>
      </c>
      <c r="F1166" s="277"/>
      <c r="G1166" s="525" t="str">
        <f t="shared" si="288"/>
        <v/>
      </c>
      <c r="H1166" s="525" t="str">
        <f t="shared" si="289"/>
        <v/>
      </c>
      <c r="I1166" s="567" t="str">
        <f t="shared" si="285"/>
        <v>否</v>
      </c>
      <c r="J1166" s="568" t="str">
        <f t="shared" si="286"/>
        <v>项</v>
      </c>
      <c r="K1166" s="555"/>
      <c r="L1166" s="556"/>
    </row>
    <row r="1167" s="426" customFormat="1" ht="34.9" customHeight="1" spans="1:12">
      <c r="A1167" s="553">
        <f t="shared" si="287"/>
        <v>7</v>
      </c>
      <c r="B1167" s="376">
        <v>2200129</v>
      </c>
      <c r="C1167" s="377" t="s">
        <v>1021</v>
      </c>
      <c r="D1167" s="277">
        <v>0</v>
      </c>
      <c r="E1167" s="277">
        <v>0</v>
      </c>
      <c r="F1167" s="277"/>
      <c r="G1167" s="525" t="str">
        <f t="shared" si="288"/>
        <v/>
      </c>
      <c r="H1167" s="525" t="str">
        <f t="shared" si="289"/>
        <v/>
      </c>
      <c r="I1167" s="567" t="str">
        <f t="shared" si="285"/>
        <v>否</v>
      </c>
      <c r="J1167" s="568" t="str">
        <f t="shared" si="286"/>
        <v>项</v>
      </c>
      <c r="K1167" s="555"/>
      <c r="L1167" s="556"/>
    </row>
    <row r="1168" s="426" customFormat="1" ht="34.9" customHeight="1" spans="1:12">
      <c r="A1168" s="553">
        <f t="shared" si="287"/>
        <v>7</v>
      </c>
      <c r="B1168" s="376">
        <v>2200150</v>
      </c>
      <c r="C1168" s="377" t="s">
        <v>148</v>
      </c>
      <c r="D1168" s="277">
        <v>405</v>
      </c>
      <c r="E1168" s="277">
        <v>408</v>
      </c>
      <c r="F1168" s="277">
        <v>415</v>
      </c>
      <c r="G1168" s="525">
        <f t="shared" si="288"/>
        <v>0.025</v>
      </c>
      <c r="H1168" s="525">
        <f t="shared" si="289"/>
        <v>1.017</v>
      </c>
      <c r="I1168" s="567" t="str">
        <f t="shared" si="285"/>
        <v>是</v>
      </c>
      <c r="J1168" s="568" t="str">
        <f t="shared" si="286"/>
        <v>项</v>
      </c>
      <c r="K1168" s="555"/>
      <c r="L1168" s="556"/>
    </row>
    <row r="1169" s="426" customFormat="1" ht="34.9" customHeight="1" spans="1:12">
      <c r="A1169" s="553">
        <f t="shared" si="287"/>
        <v>7</v>
      </c>
      <c r="B1169" s="376">
        <v>2200199</v>
      </c>
      <c r="C1169" s="377" t="s">
        <v>1022</v>
      </c>
      <c r="D1169" s="277">
        <v>3341</v>
      </c>
      <c r="E1169" s="277">
        <v>1216</v>
      </c>
      <c r="F1169" s="277"/>
      <c r="G1169" s="525">
        <f t="shared" si="288"/>
        <v>-1</v>
      </c>
      <c r="H1169" s="525">
        <f t="shared" si="289"/>
        <v>0</v>
      </c>
      <c r="I1169" s="567" t="str">
        <f t="shared" si="285"/>
        <v>是</v>
      </c>
      <c r="J1169" s="568" t="str">
        <f t="shared" si="286"/>
        <v>项</v>
      </c>
      <c r="K1169" s="555"/>
      <c r="L1169" s="556"/>
    </row>
    <row r="1170" ht="34.9" customHeight="1" spans="1:10">
      <c r="A1170" s="553">
        <f t="shared" si="287"/>
        <v>5</v>
      </c>
      <c r="B1170" s="376">
        <v>22005</v>
      </c>
      <c r="C1170" s="378" t="s">
        <v>1023</v>
      </c>
      <c r="D1170" s="277">
        <f>SUM(D1171:D1184)</f>
        <v>114</v>
      </c>
      <c r="E1170" s="277">
        <f t="shared" ref="D1170:F1170" si="290">SUM(E1171:E1184)</f>
        <v>192</v>
      </c>
      <c r="F1170" s="277">
        <f t="shared" si="290"/>
        <v>173</v>
      </c>
      <c r="G1170" s="525">
        <f t="shared" si="288"/>
        <v>0.518</v>
      </c>
      <c r="H1170" s="525">
        <f t="shared" si="289"/>
        <v>0.901</v>
      </c>
      <c r="I1170" s="567" t="str">
        <f t="shared" si="285"/>
        <v>是</v>
      </c>
      <c r="J1170" s="568" t="str">
        <f t="shared" si="286"/>
        <v>款</v>
      </c>
    </row>
    <row r="1171" ht="34.9" customHeight="1" spans="1:10">
      <c r="A1171" s="553">
        <f t="shared" si="287"/>
        <v>7</v>
      </c>
      <c r="B1171" s="376">
        <v>2200501</v>
      </c>
      <c r="C1171" s="378" t="s">
        <v>139</v>
      </c>
      <c r="D1171" s="277">
        <v>30</v>
      </c>
      <c r="E1171" s="277">
        <v>17</v>
      </c>
      <c r="F1171" s="277">
        <v>20</v>
      </c>
      <c r="G1171" s="525">
        <f t="shared" si="288"/>
        <v>-0.333</v>
      </c>
      <c r="H1171" s="525">
        <f t="shared" si="289"/>
        <v>1.176</v>
      </c>
      <c r="I1171" s="567" t="str">
        <f t="shared" si="285"/>
        <v>是</v>
      </c>
      <c r="J1171" s="568" t="str">
        <f t="shared" si="286"/>
        <v>项</v>
      </c>
    </row>
    <row r="1172" ht="34.9" customHeight="1" spans="1:10">
      <c r="A1172" s="553">
        <f t="shared" si="287"/>
        <v>7</v>
      </c>
      <c r="B1172" s="376">
        <v>2200502</v>
      </c>
      <c r="C1172" s="378" t="s">
        <v>140</v>
      </c>
      <c r="D1172" s="277">
        <v>0</v>
      </c>
      <c r="E1172" s="277">
        <v>19</v>
      </c>
      <c r="F1172" s="277">
        <v>18</v>
      </c>
      <c r="G1172" s="525" t="str">
        <f t="shared" si="288"/>
        <v/>
      </c>
      <c r="H1172" s="525">
        <f t="shared" si="289"/>
        <v>0.947</v>
      </c>
      <c r="I1172" s="567" t="str">
        <f t="shared" si="285"/>
        <v>是</v>
      </c>
      <c r="J1172" s="568" t="str">
        <f t="shared" si="286"/>
        <v>项</v>
      </c>
    </row>
    <row r="1173" ht="34.9" customHeight="1" spans="1:10">
      <c r="A1173" s="553">
        <f t="shared" si="287"/>
        <v>7</v>
      </c>
      <c r="B1173" s="376">
        <v>2200503</v>
      </c>
      <c r="C1173" s="378" t="s">
        <v>141</v>
      </c>
      <c r="D1173" s="277">
        <v>0</v>
      </c>
      <c r="E1173" s="277">
        <v>0</v>
      </c>
      <c r="F1173" s="277"/>
      <c r="G1173" s="525" t="str">
        <f t="shared" si="288"/>
        <v/>
      </c>
      <c r="H1173" s="525" t="str">
        <f t="shared" si="289"/>
        <v/>
      </c>
      <c r="I1173" s="567" t="str">
        <f t="shared" si="285"/>
        <v>否</v>
      </c>
      <c r="J1173" s="568" t="str">
        <f t="shared" si="286"/>
        <v>项</v>
      </c>
    </row>
    <row r="1174" ht="34.9" customHeight="1" spans="1:10">
      <c r="A1174" s="553">
        <f t="shared" si="287"/>
        <v>7</v>
      </c>
      <c r="B1174" s="376">
        <v>2200504</v>
      </c>
      <c r="C1174" s="378" t="s">
        <v>1024</v>
      </c>
      <c r="D1174" s="277">
        <v>14</v>
      </c>
      <c r="E1174" s="277">
        <v>15</v>
      </c>
      <c r="F1174" s="277">
        <v>11</v>
      </c>
      <c r="G1174" s="525">
        <f t="shared" si="288"/>
        <v>-0.214</v>
      </c>
      <c r="H1174" s="525">
        <f t="shared" si="289"/>
        <v>0.733</v>
      </c>
      <c r="I1174" s="567" t="str">
        <f t="shared" si="285"/>
        <v>是</v>
      </c>
      <c r="J1174" s="568" t="str">
        <f t="shared" si="286"/>
        <v>项</v>
      </c>
    </row>
    <row r="1175" ht="34.9" customHeight="1" spans="1:10">
      <c r="A1175" s="553">
        <f t="shared" si="287"/>
        <v>7</v>
      </c>
      <c r="B1175" s="376">
        <v>2200506</v>
      </c>
      <c r="C1175" s="378" t="s">
        <v>1025</v>
      </c>
      <c r="D1175" s="277">
        <v>0</v>
      </c>
      <c r="E1175" s="277">
        <v>2</v>
      </c>
      <c r="F1175" s="277">
        <v>2</v>
      </c>
      <c r="G1175" s="525" t="str">
        <f t="shared" si="288"/>
        <v/>
      </c>
      <c r="H1175" s="525">
        <f t="shared" si="289"/>
        <v>1</v>
      </c>
      <c r="I1175" s="567" t="str">
        <f t="shared" si="285"/>
        <v>是</v>
      </c>
      <c r="J1175" s="568" t="str">
        <f t="shared" si="286"/>
        <v>项</v>
      </c>
    </row>
    <row r="1176" ht="34.9" customHeight="1" spans="1:10">
      <c r="A1176" s="553">
        <f t="shared" si="287"/>
        <v>7</v>
      </c>
      <c r="B1176" s="376">
        <v>2200507</v>
      </c>
      <c r="C1176" s="377" t="s">
        <v>1026</v>
      </c>
      <c r="D1176" s="277">
        <v>0</v>
      </c>
      <c r="E1176" s="277">
        <v>18</v>
      </c>
      <c r="F1176" s="277">
        <v>15</v>
      </c>
      <c r="G1176" s="525" t="str">
        <f t="shared" si="288"/>
        <v/>
      </c>
      <c r="H1176" s="525">
        <f t="shared" si="289"/>
        <v>0.833</v>
      </c>
      <c r="I1176" s="567" t="str">
        <f t="shared" si="285"/>
        <v>是</v>
      </c>
      <c r="J1176" s="568" t="str">
        <f t="shared" si="286"/>
        <v>项</v>
      </c>
    </row>
    <row r="1177" ht="34.9" customHeight="1" spans="1:10">
      <c r="A1177" s="553">
        <f t="shared" si="287"/>
        <v>7</v>
      </c>
      <c r="B1177" s="376">
        <v>2200508</v>
      </c>
      <c r="C1177" s="377" t="s">
        <v>1027</v>
      </c>
      <c r="D1177" s="277">
        <v>0</v>
      </c>
      <c r="E1177" s="277">
        <v>0</v>
      </c>
      <c r="F1177" s="277"/>
      <c r="G1177" s="525" t="str">
        <f t="shared" si="288"/>
        <v/>
      </c>
      <c r="H1177" s="525" t="str">
        <f t="shared" si="289"/>
        <v/>
      </c>
      <c r="I1177" s="567" t="str">
        <f t="shared" si="285"/>
        <v>否</v>
      </c>
      <c r="J1177" s="568" t="str">
        <f t="shared" si="286"/>
        <v>项</v>
      </c>
    </row>
    <row r="1178" ht="34.9" customHeight="1" spans="1:10">
      <c r="A1178" s="553">
        <f t="shared" si="287"/>
        <v>7</v>
      </c>
      <c r="B1178" s="376">
        <v>2200509</v>
      </c>
      <c r="C1178" s="377" t="s">
        <v>1028</v>
      </c>
      <c r="D1178" s="277">
        <v>10</v>
      </c>
      <c r="E1178" s="277">
        <v>38</v>
      </c>
      <c r="F1178" s="277">
        <v>27</v>
      </c>
      <c r="G1178" s="525">
        <f t="shared" si="288"/>
        <v>1.7</v>
      </c>
      <c r="H1178" s="525">
        <f t="shared" si="289"/>
        <v>0.711</v>
      </c>
      <c r="I1178" s="567" t="str">
        <f t="shared" si="285"/>
        <v>是</v>
      </c>
      <c r="J1178" s="568" t="str">
        <f t="shared" si="286"/>
        <v>项</v>
      </c>
    </row>
    <row r="1179" ht="34.9" customHeight="1" spans="1:10">
      <c r="A1179" s="553">
        <f t="shared" si="287"/>
        <v>7</v>
      </c>
      <c r="B1179" s="376">
        <v>2200510</v>
      </c>
      <c r="C1179" s="377" t="s">
        <v>1029</v>
      </c>
      <c r="D1179" s="277">
        <v>0</v>
      </c>
      <c r="E1179" s="277">
        <v>5</v>
      </c>
      <c r="F1179" s="277">
        <v>3</v>
      </c>
      <c r="G1179" s="525" t="str">
        <f t="shared" si="288"/>
        <v/>
      </c>
      <c r="H1179" s="525">
        <f t="shared" si="289"/>
        <v>0.6</v>
      </c>
      <c r="I1179" s="567" t="str">
        <f t="shared" si="285"/>
        <v>是</v>
      </c>
      <c r="J1179" s="568" t="str">
        <f t="shared" si="286"/>
        <v>项</v>
      </c>
    </row>
    <row r="1180" s="426" customFormat="1" ht="34.9" customHeight="1" spans="1:12">
      <c r="A1180" s="553">
        <f t="shared" si="287"/>
        <v>7</v>
      </c>
      <c r="B1180" s="376">
        <v>2200511</v>
      </c>
      <c r="C1180" s="377" t="s">
        <v>1030</v>
      </c>
      <c r="D1180" s="277">
        <v>0</v>
      </c>
      <c r="E1180" s="277">
        <v>52</v>
      </c>
      <c r="F1180" s="277">
        <v>52</v>
      </c>
      <c r="G1180" s="525" t="str">
        <f t="shared" si="288"/>
        <v/>
      </c>
      <c r="H1180" s="525">
        <f t="shared" si="289"/>
        <v>1</v>
      </c>
      <c r="I1180" s="567" t="str">
        <f t="shared" si="285"/>
        <v>是</v>
      </c>
      <c r="J1180" s="568" t="str">
        <f t="shared" si="286"/>
        <v>项</v>
      </c>
      <c r="K1180" s="555"/>
      <c r="L1180" s="556"/>
    </row>
    <row r="1181" ht="34.9" customHeight="1" spans="1:10">
      <c r="A1181" s="553">
        <f t="shared" si="287"/>
        <v>7</v>
      </c>
      <c r="B1181" s="376">
        <v>2200512</v>
      </c>
      <c r="C1181" s="377" t="s">
        <v>1031</v>
      </c>
      <c r="D1181" s="277">
        <v>0</v>
      </c>
      <c r="E1181" s="277">
        <v>0</v>
      </c>
      <c r="F1181" s="277"/>
      <c r="G1181" s="525" t="str">
        <f t="shared" si="288"/>
        <v/>
      </c>
      <c r="H1181" s="525" t="str">
        <f t="shared" si="289"/>
        <v/>
      </c>
      <c r="I1181" s="567" t="str">
        <f t="shared" si="285"/>
        <v>否</v>
      </c>
      <c r="J1181" s="568" t="str">
        <f t="shared" si="286"/>
        <v>项</v>
      </c>
    </row>
    <row r="1182" ht="34.9" customHeight="1" spans="1:10">
      <c r="A1182" s="553">
        <f t="shared" si="287"/>
        <v>7</v>
      </c>
      <c r="B1182" s="376">
        <v>2200513</v>
      </c>
      <c r="C1182" s="377" t="s">
        <v>1032</v>
      </c>
      <c r="D1182" s="277">
        <v>0</v>
      </c>
      <c r="E1182" s="277">
        <v>0</v>
      </c>
      <c r="F1182" s="277"/>
      <c r="G1182" s="525" t="str">
        <f t="shared" si="288"/>
        <v/>
      </c>
      <c r="H1182" s="525" t="str">
        <f t="shared" si="289"/>
        <v/>
      </c>
      <c r="I1182" s="567" t="str">
        <f t="shared" ref="I1182:I1245" si="291">IF(LEN(B1182)=3,"是",IF(C1182&lt;&gt;"",IF(SUM(D1182:F1182)&lt;&gt;0,"是","否"),"是"))</f>
        <v>否</v>
      </c>
      <c r="J1182" s="568" t="str">
        <f t="shared" ref="J1182:J1245" si="292">IF(LEN(B1182)=3,"类",IF(LEN(B1182)=5,"款","项"))</f>
        <v>项</v>
      </c>
    </row>
    <row r="1183" ht="34.9" customHeight="1" spans="1:10">
      <c r="A1183" s="553">
        <f t="shared" si="287"/>
        <v>7</v>
      </c>
      <c r="B1183" s="376">
        <v>2200514</v>
      </c>
      <c r="C1183" s="377" t="s">
        <v>1033</v>
      </c>
      <c r="D1183" s="277">
        <v>0</v>
      </c>
      <c r="E1183" s="277">
        <v>0</v>
      </c>
      <c r="F1183" s="277"/>
      <c r="G1183" s="525" t="str">
        <f t="shared" si="288"/>
        <v/>
      </c>
      <c r="H1183" s="525" t="str">
        <f t="shared" si="289"/>
        <v/>
      </c>
      <c r="I1183" s="567" t="str">
        <f t="shared" si="291"/>
        <v>否</v>
      </c>
      <c r="J1183" s="568" t="str">
        <f t="shared" si="292"/>
        <v>项</v>
      </c>
    </row>
    <row r="1184" ht="34.9" customHeight="1" spans="1:10">
      <c r="A1184" s="553">
        <f t="shared" si="287"/>
        <v>7</v>
      </c>
      <c r="B1184" s="376">
        <v>2200599</v>
      </c>
      <c r="C1184" s="377" t="s">
        <v>1034</v>
      </c>
      <c r="D1184" s="277">
        <v>60</v>
      </c>
      <c r="E1184" s="277">
        <v>26</v>
      </c>
      <c r="F1184" s="277">
        <v>25</v>
      </c>
      <c r="G1184" s="525">
        <f t="shared" si="288"/>
        <v>-0.583</v>
      </c>
      <c r="H1184" s="525">
        <f t="shared" si="289"/>
        <v>0.962</v>
      </c>
      <c r="I1184" s="567" t="str">
        <f t="shared" si="291"/>
        <v>是</v>
      </c>
      <c r="J1184" s="568" t="str">
        <f t="shared" si="292"/>
        <v>项</v>
      </c>
    </row>
    <row r="1185" ht="34.9" customHeight="1" spans="1:10">
      <c r="A1185" s="553">
        <f t="shared" si="287"/>
        <v>5</v>
      </c>
      <c r="B1185" s="376">
        <v>22099</v>
      </c>
      <c r="C1185" s="377" t="s">
        <v>1035</v>
      </c>
      <c r="D1185" s="277">
        <v>7</v>
      </c>
      <c r="E1185" s="277">
        <f t="shared" ref="D1185:F1185" si="293">SUM(E1186)</f>
        <v>28</v>
      </c>
      <c r="F1185" s="277">
        <f t="shared" si="293"/>
        <v>11</v>
      </c>
      <c r="G1185" s="525">
        <f t="shared" si="288"/>
        <v>0.571</v>
      </c>
      <c r="H1185" s="525">
        <f t="shared" si="289"/>
        <v>0.393</v>
      </c>
      <c r="I1185" s="567" t="str">
        <f t="shared" si="291"/>
        <v>是</v>
      </c>
      <c r="J1185" s="568" t="str">
        <f t="shared" si="292"/>
        <v>款</v>
      </c>
    </row>
    <row r="1186" ht="34.9" customHeight="1" spans="1:10">
      <c r="A1186" s="553">
        <f t="shared" si="287"/>
        <v>7</v>
      </c>
      <c r="B1186" s="570">
        <v>2209999</v>
      </c>
      <c r="C1186" s="377" t="s">
        <v>1036</v>
      </c>
      <c r="D1186" s="277">
        <v>7</v>
      </c>
      <c r="E1186" s="277">
        <v>28</v>
      </c>
      <c r="F1186" s="277">
        <v>11</v>
      </c>
      <c r="G1186" s="525">
        <f t="shared" si="288"/>
        <v>0.571</v>
      </c>
      <c r="H1186" s="525">
        <f t="shared" si="289"/>
        <v>0.393</v>
      </c>
      <c r="I1186" s="567" t="str">
        <f t="shared" si="291"/>
        <v>是</v>
      </c>
      <c r="J1186" s="568" t="str">
        <f t="shared" si="292"/>
        <v>项</v>
      </c>
    </row>
    <row r="1187" ht="34.9" customHeight="1" spans="1:10">
      <c r="A1187" s="553">
        <f t="shared" si="287"/>
        <v>3</v>
      </c>
      <c r="B1187" s="561">
        <v>221</v>
      </c>
      <c r="C1187" s="562" t="s">
        <v>114</v>
      </c>
      <c r="D1187" s="282">
        <f>+D1188+D1199+D1203</f>
        <v>66944</v>
      </c>
      <c r="E1187" s="282">
        <f t="shared" ref="D1187:F1187" si="294">+E1188+E1199+E1203</f>
        <v>49957</v>
      </c>
      <c r="F1187" s="282">
        <f t="shared" si="294"/>
        <v>17823</v>
      </c>
      <c r="G1187" s="521">
        <f t="shared" si="288"/>
        <v>-0.734</v>
      </c>
      <c r="H1187" s="521">
        <f t="shared" si="289"/>
        <v>0.357</v>
      </c>
      <c r="I1187" s="567" t="str">
        <f t="shared" si="291"/>
        <v>是</v>
      </c>
      <c r="J1187" s="568" t="str">
        <f t="shared" si="292"/>
        <v>类</v>
      </c>
    </row>
    <row r="1188" s="426" customFormat="1" ht="34.9" customHeight="1" spans="1:12">
      <c r="A1188" s="553">
        <f t="shared" si="287"/>
        <v>5</v>
      </c>
      <c r="B1188" s="376">
        <v>22101</v>
      </c>
      <c r="C1188" s="377" t="s">
        <v>1037</v>
      </c>
      <c r="D1188" s="277">
        <f>SUM(D1189:D1198)</f>
        <v>59683</v>
      </c>
      <c r="E1188" s="277">
        <f t="shared" ref="D1188:F1188" si="295">SUM(E1189:E1198)</f>
        <v>42023</v>
      </c>
      <c r="F1188" s="277">
        <f t="shared" si="295"/>
        <v>4326</v>
      </c>
      <c r="G1188" s="525">
        <f t="shared" si="288"/>
        <v>-0.928</v>
      </c>
      <c r="H1188" s="525">
        <f t="shared" si="289"/>
        <v>0.103</v>
      </c>
      <c r="I1188" s="567" t="str">
        <f t="shared" si="291"/>
        <v>是</v>
      </c>
      <c r="J1188" s="568" t="str">
        <f t="shared" si="292"/>
        <v>款</v>
      </c>
      <c r="K1188" s="555"/>
      <c r="L1188" s="556"/>
    </row>
    <row r="1189" ht="34.9" customHeight="1" spans="1:10">
      <c r="A1189" s="553">
        <f t="shared" si="287"/>
        <v>7</v>
      </c>
      <c r="B1189" s="376">
        <v>2210101</v>
      </c>
      <c r="C1189" s="377" t="s">
        <v>1038</v>
      </c>
      <c r="D1189" s="277">
        <v>0</v>
      </c>
      <c r="E1189" s="277">
        <v>130</v>
      </c>
      <c r="F1189" s="277">
        <v>48</v>
      </c>
      <c r="G1189" s="525" t="str">
        <f t="shared" si="288"/>
        <v/>
      </c>
      <c r="H1189" s="525">
        <f t="shared" si="289"/>
        <v>0.369</v>
      </c>
      <c r="I1189" s="567" t="str">
        <f t="shared" si="291"/>
        <v>是</v>
      </c>
      <c r="J1189" s="568" t="str">
        <f t="shared" si="292"/>
        <v>项</v>
      </c>
    </row>
    <row r="1190" s="426" customFormat="1" ht="34.9" customHeight="1" spans="1:12">
      <c r="A1190" s="553">
        <f t="shared" si="287"/>
        <v>7</v>
      </c>
      <c r="B1190" s="376">
        <v>2210102</v>
      </c>
      <c r="C1190" s="377" t="s">
        <v>1039</v>
      </c>
      <c r="D1190" s="277">
        <v>0</v>
      </c>
      <c r="E1190" s="277">
        <v>0</v>
      </c>
      <c r="F1190" s="277"/>
      <c r="G1190" s="525" t="str">
        <f t="shared" si="288"/>
        <v/>
      </c>
      <c r="H1190" s="525" t="str">
        <f t="shared" si="289"/>
        <v/>
      </c>
      <c r="I1190" s="567" t="str">
        <f t="shared" si="291"/>
        <v>否</v>
      </c>
      <c r="J1190" s="568" t="str">
        <f t="shared" si="292"/>
        <v>项</v>
      </c>
      <c r="K1190" s="555"/>
      <c r="L1190" s="556"/>
    </row>
    <row r="1191" ht="34.9" customHeight="1" spans="1:10">
      <c r="A1191" s="553">
        <f t="shared" si="287"/>
        <v>7</v>
      </c>
      <c r="B1191" s="376">
        <v>2210103</v>
      </c>
      <c r="C1191" s="377" t="s">
        <v>1040</v>
      </c>
      <c r="D1191" s="277">
        <v>38670</v>
      </c>
      <c r="E1191" s="277">
        <v>39675</v>
      </c>
      <c r="F1191" s="277">
        <v>4181</v>
      </c>
      <c r="G1191" s="525">
        <f t="shared" si="288"/>
        <v>-0.892</v>
      </c>
      <c r="H1191" s="525">
        <f t="shared" si="289"/>
        <v>0.105</v>
      </c>
      <c r="I1191" s="567" t="str">
        <f t="shared" si="291"/>
        <v>是</v>
      </c>
      <c r="J1191" s="568" t="str">
        <f t="shared" si="292"/>
        <v>项</v>
      </c>
    </row>
    <row r="1192" ht="34.9" customHeight="1" spans="1:10">
      <c r="A1192" s="553">
        <f t="shared" si="287"/>
        <v>7</v>
      </c>
      <c r="B1192" s="376">
        <v>2210104</v>
      </c>
      <c r="C1192" s="377" t="s">
        <v>1041</v>
      </c>
      <c r="D1192" s="277">
        <v>0</v>
      </c>
      <c r="E1192" s="277">
        <v>0</v>
      </c>
      <c r="F1192" s="277"/>
      <c r="G1192" s="525" t="str">
        <f t="shared" si="288"/>
        <v/>
      </c>
      <c r="H1192" s="525" t="str">
        <f t="shared" si="289"/>
        <v/>
      </c>
      <c r="I1192" s="567" t="str">
        <f t="shared" si="291"/>
        <v>否</v>
      </c>
      <c r="J1192" s="568" t="str">
        <f t="shared" si="292"/>
        <v>项</v>
      </c>
    </row>
    <row r="1193" ht="34.9" customHeight="1" spans="1:10">
      <c r="A1193" s="553">
        <f t="shared" si="287"/>
        <v>7</v>
      </c>
      <c r="B1193" s="376">
        <v>2210105</v>
      </c>
      <c r="C1193" s="377" t="s">
        <v>1042</v>
      </c>
      <c r="D1193" s="277">
        <v>1147</v>
      </c>
      <c r="E1193" s="277">
        <v>1469</v>
      </c>
      <c r="F1193" s="277">
        <v>97</v>
      </c>
      <c r="G1193" s="525">
        <f t="shared" si="288"/>
        <v>-0.915</v>
      </c>
      <c r="H1193" s="525">
        <f t="shared" si="289"/>
        <v>0.066</v>
      </c>
      <c r="I1193" s="567" t="str">
        <f t="shared" si="291"/>
        <v>是</v>
      </c>
      <c r="J1193" s="568" t="str">
        <f t="shared" si="292"/>
        <v>项</v>
      </c>
    </row>
    <row r="1194" ht="34.9" customHeight="1" spans="1:10">
      <c r="A1194" s="553">
        <f t="shared" si="287"/>
        <v>7</v>
      </c>
      <c r="B1194" s="376">
        <v>2210106</v>
      </c>
      <c r="C1194" s="378" t="s">
        <v>1043</v>
      </c>
      <c r="D1194" s="277">
        <v>21</v>
      </c>
      <c r="E1194" s="277">
        <v>21</v>
      </c>
      <c r="F1194" s="277"/>
      <c r="G1194" s="525">
        <f t="shared" si="288"/>
        <v>-1</v>
      </c>
      <c r="H1194" s="525">
        <f t="shared" si="289"/>
        <v>0</v>
      </c>
      <c r="I1194" s="567" t="str">
        <f t="shared" si="291"/>
        <v>是</v>
      </c>
      <c r="J1194" s="568" t="str">
        <f t="shared" si="292"/>
        <v>项</v>
      </c>
    </row>
    <row r="1195" ht="34.9" customHeight="1" spans="1:10">
      <c r="A1195" s="553">
        <f t="shared" si="287"/>
        <v>7</v>
      </c>
      <c r="B1195" s="376">
        <v>2210107</v>
      </c>
      <c r="C1195" s="377" t="s">
        <v>1044</v>
      </c>
      <c r="D1195" s="277">
        <v>0</v>
      </c>
      <c r="E1195" s="277">
        <v>0</v>
      </c>
      <c r="F1195" s="277"/>
      <c r="G1195" s="525" t="str">
        <f t="shared" si="288"/>
        <v/>
      </c>
      <c r="H1195" s="525" t="str">
        <f t="shared" si="289"/>
        <v/>
      </c>
      <c r="I1195" s="567" t="str">
        <f t="shared" si="291"/>
        <v>否</v>
      </c>
      <c r="J1195" s="568" t="str">
        <f t="shared" si="292"/>
        <v>项</v>
      </c>
    </row>
    <row r="1196" s="426" customFormat="1" ht="34.9" customHeight="1" spans="1:12">
      <c r="A1196" s="553">
        <f t="shared" si="287"/>
        <v>7</v>
      </c>
      <c r="B1196" s="376">
        <v>2210108</v>
      </c>
      <c r="C1196" s="377" t="s">
        <v>1045</v>
      </c>
      <c r="D1196" s="277">
        <v>0</v>
      </c>
      <c r="E1196" s="277">
        <v>0</v>
      </c>
      <c r="F1196" s="277"/>
      <c r="G1196" s="525" t="str">
        <f t="shared" si="288"/>
        <v/>
      </c>
      <c r="H1196" s="525" t="str">
        <f t="shared" si="289"/>
        <v/>
      </c>
      <c r="I1196" s="567" t="str">
        <f t="shared" si="291"/>
        <v>否</v>
      </c>
      <c r="J1196" s="568" t="str">
        <f t="shared" si="292"/>
        <v>项</v>
      </c>
      <c r="K1196" s="555"/>
      <c r="L1196" s="556"/>
    </row>
    <row r="1197" ht="34.9" customHeight="1" spans="1:10">
      <c r="A1197" s="553">
        <f t="shared" si="287"/>
        <v>7</v>
      </c>
      <c r="B1197" s="376">
        <v>2210109</v>
      </c>
      <c r="C1197" s="377" t="s">
        <v>1046</v>
      </c>
      <c r="D1197" s="277">
        <v>0</v>
      </c>
      <c r="E1197" s="277">
        <v>0</v>
      </c>
      <c r="F1197" s="277"/>
      <c r="G1197" s="525" t="str">
        <f t="shared" si="288"/>
        <v/>
      </c>
      <c r="H1197" s="525" t="str">
        <f t="shared" si="289"/>
        <v/>
      </c>
      <c r="I1197" s="567" t="str">
        <f t="shared" si="291"/>
        <v>否</v>
      </c>
      <c r="J1197" s="568" t="str">
        <f t="shared" si="292"/>
        <v>项</v>
      </c>
    </row>
    <row r="1198" s="426" customFormat="1" ht="34.9" customHeight="1" spans="1:12">
      <c r="A1198" s="553">
        <f t="shared" si="287"/>
        <v>7</v>
      </c>
      <c r="B1198" s="376">
        <v>2210199</v>
      </c>
      <c r="C1198" s="377" t="s">
        <v>1047</v>
      </c>
      <c r="D1198" s="277">
        <v>19845</v>
      </c>
      <c r="E1198" s="277">
        <v>728</v>
      </c>
      <c r="F1198" s="277"/>
      <c r="G1198" s="525">
        <f t="shared" si="288"/>
        <v>-1</v>
      </c>
      <c r="H1198" s="525">
        <f t="shared" si="289"/>
        <v>0</v>
      </c>
      <c r="I1198" s="567" t="str">
        <f t="shared" si="291"/>
        <v>是</v>
      </c>
      <c r="J1198" s="568" t="str">
        <f t="shared" si="292"/>
        <v>项</v>
      </c>
      <c r="K1198" s="555"/>
      <c r="L1198" s="556"/>
    </row>
    <row r="1199" ht="34.9" customHeight="1" spans="1:10">
      <c r="A1199" s="553">
        <f t="shared" si="287"/>
        <v>5</v>
      </c>
      <c r="B1199" s="376">
        <v>22102</v>
      </c>
      <c r="C1199" s="377" t="s">
        <v>1048</v>
      </c>
      <c r="D1199" s="277">
        <f>SUM(D1200:D1202)</f>
        <v>7261</v>
      </c>
      <c r="E1199" s="277">
        <f t="shared" ref="D1199:F1199" si="296">SUM(E1200:E1202)</f>
        <v>7934</v>
      </c>
      <c r="F1199" s="277">
        <f t="shared" si="296"/>
        <v>7497</v>
      </c>
      <c r="G1199" s="525">
        <f t="shared" si="288"/>
        <v>0.033</v>
      </c>
      <c r="H1199" s="525">
        <f t="shared" si="289"/>
        <v>0.945</v>
      </c>
      <c r="I1199" s="567" t="str">
        <f t="shared" si="291"/>
        <v>是</v>
      </c>
      <c r="J1199" s="568" t="str">
        <f t="shared" si="292"/>
        <v>款</v>
      </c>
    </row>
    <row r="1200" ht="34.9" customHeight="1" spans="1:10">
      <c r="A1200" s="553">
        <f t="shared" si="287"/>
        <v>7</v>
      </c>
      <c r="B1200" s="376">
        <v>2210201</v>
      </c>
      <c r="C1200" s="377" t="s">
        <v>1049</v>
      </c>
      <c r="D1200" s="277">
        <v>6762</v>
      </c>
      <c r="E1200" s="277">
        <v>7396</v>
      </c>
      <c r="F1200" s="277">
        <v>6977</v>
      </c>
      <c r="G1200" s="525">
        <f t="shared" si="288"/>
        <v>0.032</v>
      </c>
      <c r="H1200" s="525">
        <f t="shared" si="289"/>
        <v>0.943</v>
      </c>
      <c r="I1200" s="567" t="str">
        <f t="shared" si="291"/>
        <v>是</v>
      </c>
      <c r="J1200" s="568" t="str">
        <f t="shared" si="292"/>
        <v>项</v>
      </c>
    </row>
    <row r="1201" ht="34.9" customHeight="1" spans="1:10">
      <c r="A1201" s="553">
        <f t="shared" si="287"/>
        <v>7</v>
      </c>
      <c r="B1201" s="376">
        <v>2210202</v>
      </c>
      <c r="C1201" s="377" t="s">
        <v>1050</v>
      </c>
      <c r="D1201" s="277">
        <v>0</v>
      </c>
      <c r="E1201" s="277">
        <v>0</v>
      </c>
      <c r="F1201" s="277"/>
      <c r="G1201" s="525" t="str">
        <f t="shared" si="288"/>
        <v/>
      </c>
      <c r="H1201" s="525" t="str">
        <f t="shared" si="289"/>
        <v/>
      </c>
      <c r="I1201" s="567" t="str">
        <f t="shared" si="291"/>
        <v>否</v>
      </c>
      <c r="J1201" s="568" t="str">
        <f t="shared" si="292"/>
        <v>项</v>
      </c>
    </row>
    <row r="1202" ht="34.9" customHeight="1" spans="1:10">
      <c r="A1202" s="553">
        <f t="shared" si="287"/>
        <v>7</v>
      </c>
      <c r="B1202" s="376">
        <v>2210203</v>
      </c>
      <c r="C1202" s="377" t="s">
        <v>1051</v>
      </c>
      <c r="D1202" s="277">
        <v>499</v>
      </c>
      <c r="E1202" s="277">
        <v>538</v>
      </c>
      <c r="F1202" s="277">
        <v>520</v>
      </c>
      <c r="G1202" s="525">
        <f t="shared" si="288"/>
        <v>0.042</v>
      </c>
      <c r="H1202" s="525">
        <f t="shared" si="289"/>
        <v>0.967</v>
      </c>
      <c r="I1202" s="567" t="str">
        <f t="shared" si="291"/>
        <v>是</v>
      </c>
      <c r="J1202" s="568" t="str">
        <f t="shared" si="292"/>
        <v>项</v>
      </c>
    </row>
    <row r="1203" ht="34.9" customHeight="1" spans="1:10">
      <c r="A1203" s="553">
        <f t="shared" si="287"/>
        <v>5</v>
      </c>
      <c r="B1203" s="376">
        <v>22103</v>
      </c>
      <c r="C1203" s="378" t="s">
        <v>1052</v>
      </c>
      <c r="D1203" s="277">
        <f>SUM(D1204:D1206)</f>
        <v>0</v>
      </c>
      <c r="E1203" s="277">
        <f t="shared" ref="D1203:F1203" si="297">SUM(E1204:E1206)</f>
        <v>0</v>
      </c>
      <c r="F1203" s="277">
        <f t="shared" si="297"/>
        <v>6000</v>
      </c>
      <c r="G1203" s="525" t="str">
        <f t="shared" si="288"/>
        <v/>
      </c>
      <c r="H1203" s="525" t="str">
        <f t="shared" si="289"/>
        <v/>
      </c>
      <c r="I1203" s="567" t="str">
        <f t="shared" si="291"/>
        <v>是</v>
      </c>
      <c r="J1203" s="568" t="str">
        <f t="shared" si="292"/>
        <v>款</v>
      </c>
    </row>
    <row r="1204" ht="34.9" customHeight="1" spans="1:10">
      <c r="A1204" s="553">
        <f t="shared" si="287"/>
        <v>7</v>
      </c>
      <c r="B1204" s="376">
        <v>2210301</v>
      </c>
      <c r="C1204" s="378" t="s">
        <v>1053</v>
      </c>
      <c r="D1204" s="277">
        <v>0</v>
      </c>
      <c r="E1204" s="277">
        <v>0</v>
      </c>
      <c r="F1204" s="277"/>
      <c r="G1204" s="525" t="str">
        <f t="shared" si="288"/>
        <v/>
      </c>
      <c r="H1204" s="525" t="str">
        <f t="shared" si="289"/>
        <v/>
      </c>
      <c r="I1204" s="567" t="str">
        <f t="shared" si="291"/>
        <v>否</v>
      </c>
      <c r="J1204" s="568" t="str">
        <f t="shared" si="292"/>
        <v>项</v>
      </c>
    </row>
    <row r="1205" ht="34.9" customHeight="1" spans="1:10">
      <c r="A1205" s="553">
        <f t="shared" si="287"/>
        <v>7</v>
      </c>
      <c r="B1205" s="376">
        <v>2210302</v>
      </c>
      <c r="C1205" s="378" t="s">
        <v>1054</v>
      </c>
      <c r="D1205" s="277">
        <v>0</v>
      </c>
      <c r="E1205" s="277">
        <v>0</v>
      </c>
      <c r="F1205" s="277"/>
      <c r="G1205" s="525" t="str">
        <f t="shared" si="288"/>
        <v/>
      </c>
      <c r="H1205" s="525" t="str">
        <f t="shared" si="289"/>
        <v/>
      </c>
      <c r="I1205" s="567" t="str">
        <f t="shared" si="291"/>
        <v>否</v>
      </c>
      <c r="J1205" s="568" t="str">
        <f t="shared" si="292"/>
        <v>项</v>
      </c>
    </row>
    <row r="1206" ht="34.9" customHeight="1" spans="1:10">
      <c r="A1206" s="553">
        <f t="shared" si="287"/>
        <v>7</v>
      </c>
      <c r="B1206" s="376">
        <v>2210399</v>
      </c>
      <c r="C1206" s="378" t="s">
        <v>1055</v>
      </c>
      <c r="D1206" s="277">
        <v>0</v>
      </c>
      <c r="E1206" s="277">
        <v>0</v>
      </c>
      <c r="F1206" s="277">
        <v>6000</v>
      </c>
      <c r="G1206" s="525" t="str">
        <f t="shared" si="288"/>
        <v/>
      </c>
      <c r="H1206" s="525" t="str">
        <f t="shared" si="289"/>
        <v/>
      </c>
      <c r="I1206" s="567" t="str">
        <f t="shared" si="291"/>
        <v>是</v>
      </c>
      <c r="J1206" s="568" t="str">
        <f t="shared" si="292"/>
        <v>项</v>
      </c>
    </row>
    <row r="1207" ht="34.9" customHeight="1" spans="1:10">
      <c r="A1207" s="553">
        <f t="shared" si="287"/>
        <v>3</v>
      </c>
      <c r="B1207" s="561">
        <v>222</v>
      </c>
      <c r="C1207" s="577" t="s">
        <v>116</v>
      </c>
      <c r="D1207" s="282">
        <f>+D1208+D1226+D1240+D1246+D1252</f>
        <v>109</v>
      </c>
      <c r="E1207" s="282">
        <f t="shared" ref="D1207:F1207" si="298">+E1208+E1226+E1240+E1246+E1252</f>
        <v>324</v>
      </c>
      <c r="F1207" s="282">
        <f t="shared" si="298"/>
        <v>386</v>
      </c>
      <c r="G1207" s="521">
        <f t="shared" si="288"/>
        <v>2.541</v>
      </c>
      <c r="H1207" s="521">
        <f t="shared" si="289"/>
        <v>1.191</v>
      </c>
      <c r="I1207" s="567" t="str">
        <f t="shared" si="291"/>
        <v>是</v>
      </c>
      <c r="J1207" s="568" t="str">
        <f t="shared" si="292"/>
        <v>类</v>
      </c>
    </row>
    <row r="1208" ht="34.9" customHeight="1" spans="1:10">
      <c r="A1208" s="553">
        <f t="shared" si="287"/>
        <v>5</v>
      </c>
      <c r="B1208" s="376">
        <v>22201</v>
      </c>
      <c r="C1208" s="378" t="s">
        <v>1056</v>
      </c>
      <c r="D1208" s="277">
        <f>SUM(D1209:D1225)</f>
        <v>109</v>
      </c>
      <c r="E1208" s="277">
        <f t="shared" ref="D1208:F1208" si="299">SUM(E1209:E1225)</f>
        <v>200</v>
      </c>
      <c r="F1208" s="277">
        <f t="shared" si="299"/>
        <v>270</v>
      </c>
      <c r="G1208" s="525">
        <f t="shared" si="288"/>
        <v>1.477</v>
      </c>
      <c r="H1208" s="525">
        <f t="shared" si="289"/>
        <v>1.35</v>
      </c>
      <c r="I1208" s="567" t="str">
        <f t="shared" si="291"/>
        <v>是</v>
      </c>
      <c r="J1208" s="568" t="str">
        <f t="shared" si="292"/>
        <v>款</v>
      </c>
    </row>
    <row r="1209" ht="34.9" customHeight="1" spans="1:10">
      <c r="A1209" s="553">
        <f t="shared" si="287"/>
        <v>7</v>
      </c>
      <c r="B1209" s="376">
        <v>2220101</v>
      </c>
      <c r="C1209" s="378" t="s">
        <v>139</v>
      </c>
      <c r="D1209" s="277">
        <v>0</v>
      </c>
      <c r="E1209" s="277">
        <v>0</v>
      </c>
      <c r="F1209" s="277"/>
      <c r="G1209" s="525" t="str">
        <f t="shared" si="288"/>
        <v/>
      </c>
      <c r="H1209" s="525" t="str">
        <f t="shared" si="289"/>
        <v/>
      </c>
      <c r="I1209" s="567" t="str">
        <f t="shared" si="291"/>
        <v>否</v>
      </c>
      <c r="J1209" s="568" t="str">
        <f t="shared" si="292"/>
        <v>项</v>
      </c>
    </row>
    <row r="1210" ht="34.9" customHeight="1" spans="1:10">
      <c r="A1210" s="553">
        <f t="shared" si="287"/>
        <v>7</v>
      </c>
      <c r="B1210" s="376">
        <v>2220102</v>
      </c>
      <c r="C1210" s="378" t="s">
        <v>140</v>
      </c>
      <c r="D1210" s="277">
        <v>0</v>
      </c>
      <c r="E1210" s="277">
        <v>0</v>
      </c>
      <c r="F1210" s="277"/>
      <c r="G1210" s="525" t="str">
        <f t="shared" si="288"/>
        <v/>
      </c>
      <c r="H1210" s="525" t="str">
        <f t="shared" si="289"/>
        <v/>
      </c>
      <c r="I1210" s="567" t="str">
        <f t="shared" si="291"/>
        <v>否</v>
      </c>
      <c r="J1210" s="568" t="str">
        <f t="shared" si="292"/>
        <v>项</v>
      </c>
    </row>
    <row r="1211" ht="34.9" customHeight="1" spans="1:10">
      <c r="A1211" s="553">
        <f t="shared" si="287"/>
        <v>7</v>
      </c>
      <c r="B1211" s="376">
        <v>2220103</v>
      </c>
      <c r="C1211" s="378" t="s">
        <v>141</v>
      </c>
      <c r="D1211" s="277">
        <v>0</v>
      </c>
      <c r="E1211" s="277">
        <v>0</v>
      </c>
      <c r="F1211" s="277"/>
      <c r="G1211" s="525" t="str">
        <f t="shared" si="288"/>
        <v/>
      </c>
      <c r="H1211" s="525" t="str">
        <f t="shared" si="289"/>
        <v/>
      </c>
      <c r="I1211" s="567" t="str">
        <f t="shared" si="291"/>
        <v>否</v>
      </c>
      <c r="J1211" s="568" t="str">
        <f t="shared" si="292"/>
        <v>项</v>
      </c>
    </row>
    <row r="1212" ht="34.9" customHeight="1" spans="1:10">
      <c r="A1212" s="553">
        <f t="shared" si="287"/>
        <v>7</v>
      </c>
      <c r="B1212" s="376">
        <v>2220104</v>
      </c>
      <c r="C1212" s="378" t="s">
        <v>1057</v>
      </c>
      <c r="D1212" s="277">
        <v>0</v>
      </c>
      <c r="E1212" s="277">
        <v>0</v>
      </c>
      <c r="F1212" s="277"/>
      <c r="G1212" s="525" t="str">
        <f t="shared" si="288"/>
        <v/>
      </c>
      <c r="H1212" s="525" t="str">
        <f t="shared" si="289"/>
        <v/>
      </c>
      <c r="I1212" s="567" t="str">
        <f t="shared" si="291"/>
        <v>否</v>
      </c>
      <c r="J1212" s="568" t="str">
        <f t="shared" si="292"/>
        <v>项</v>
      </c>
    </row>
    <row r="1213" ht="34.9" customHeight="1" spans="1:10">
      <c r="A1213" s="553">
        <f t="shared" si="287"/>
        <v>7</v>
      </c>
      <c r="B1213" s="376">
        <v>2220105</v>
      </c>
      <c r="C1213" s="378" t="s">
        <v>1058</v>
      </c>
      <c r="D1213" s="277">
        <v>6</v>
      </c>
      <c r="E1213" s="277">
        <v>2</v>
      </c>
      <c r="F1213" s="277">
        <v>1</v>
      </c>
      <c r="G1213" s="525">
        <f t="shared" si="288"/>
        <v>-0.833</v>
      </c>
      <c r="H1213" s="525">
        <f t="shared" si="289"/>
        <v>0.5</v>
      </c>
      <c r="I1213" s="567" t="str">
        <f t="shared" si="291"/>
        <v>是</v>
      </c>
      <c r="J1213" s="568" t="str">
        <f t="shared" si="292"/>
        <v>项</v>
      </c>
    </row>
    <row r="1214" ht="34.9" customHeight="1" spans="1:10">
      <c r="A1214" s="553">
        <f t="shared" si="287"/>
        <v>7</v>
      </c>
      <c r="B1214" s="376">
        <v>2220106</v>
      </c>
      <c r="C1214" s="378" t="s">
        <v>1059</v>
      </c>
      <c r="D1214" s="277">
        <v>10</v>
      </c>
      <c r="E1214" s="277">
        <v>22</v>
      </c>
      <c r="F1214" s="277">
        <v>18</v>
      </c>
      <c r="G1214" s="525">
        <f t="shared" si="288"/>
        <v>0.8</v>
      </c>
      <c r="H1214" s="525">
        <f t="shared" si="289"/>
        <v>0.818</v>
      </c>
      <c r="I1214" s="567" t="str">
        <f t="shared" si="291"/>
        <v>是</v>
      </c>
      <c r="J1214" s="568" t="str">
        <f t="shared" si="292"/>
        <v>项</v>
      </c>
    </row>
    <row r="1215" ht="34.9" customHeight="1" spans="1:10">
      <c r="A1215" s="553">
        <f t="shared" si="287"/>
        <v>7</v>
      </c>
      <c r="B1215" s="376">
        <v>2220107</v>
      </c>
      <c r="C1215" s="378" t="s">
        <v>1060</v>
      </c>
      <c r="D1215" s="277">
        <v>0</v>
      </c>
      <c r="E1215" s="277">
        <v>0</v>
      </c>
      <c r="F1215" s="277"/>
      <c r="G1215" s="525" t="str">
        <f t="shared" si="288"/>
        <v/>
      </c>
      <c r="H1215" s="525" t="str">
        <f t="shared" si="289"/>
        <v/>
      </c>
      <c r="I1215" s="567" t="str">
        <f t="shared" si="291"/>
        <v>否</v>
      </c>
      <c r="J1215" s="568" t="str">
        <f t="shared" si="292"/>
        <v>项</v>
      </c>
    </row>
    <row r="1216" ht="34.9" customHeight="1" spans="1:10">
      <c r="A1216" s="553">
        <f t="shared" si="287"/>
        <v>7</v>
      </c>
      <c r="B1216" s="376">
        <v>2220112</v>
      </c>
      <c r="C1216" s="378" t="s">
        <v>1061</v>
      </c>
      <c r="D1216" s="277">
        <v>0</v>
      </c>
      <c r="E1216" s="277">
        <v>0</v>
      </c>
      <c r="F1216" s="277"/>
      <c r="G1216" s="525" t="str">
        <f t="shared" si="288"/>
        <v/>
      </c>
      <c r="H1216" s="525" t="str">
        <f t="shared" si="289"/>
        <v/>
      </c>
      <c r="I1216" s="567" t="str">
        <f t="shared" si="291"/>
        <v>否</v>
      </c>
      <c r="J1216" s="568" t="str">
        <f t="shared" si="292"/>
        <v>项</v>
      </c>
    </row>
    <row r="1217" ht="34.9" customHeight="1" spans="1:10">
      <c r="A1217" s="553">
        <f t="shared" si="287"/>
        <v>7</v>
      </c>
      <c r="B1217" s="376">
        <v>2220113</v>
      </c>
      <c r="C1217" s="378" t="s">
        <v>1062</v>
      </c>
      <c r="D1217" s="277">
        <v>0</v>
      </c>
      <c r="E1217" s="277">
        <v>0</v>
      </c>
      <c r="F1217" s="277"/>
      <c r="G1217" s="525" t="str">
        <f t="shared" si="288"/>
        <v/>
      </c>
      <c r="H1217" s="525" t="str">
        <f t="shared" si="289"/>
        <v/>
      </c>
      <c r="I1217" s="567" t="str">
        <f t="shared" si="291"/>
        <v>否</v>
      </c>
      <c r="J1217" s="568" t="str">
        <f t="shared" si="292"/>
        <v>项</v>
      </c>
    </row>
    <row r="1218" ht="34.9" customHeight="1" spans="1:10">
      <c r="A1218" s="553">
        <f t="shared" si="287"/>
        <v>7</v>
      </c>
      <c r="B1218" s="376">
        <v>2220114</v>
      </c>
      <c r="C1218" s="378" t="s">
        <v>1063</v>
      </c>
      <c r="D1218" s="277">
        <v>0</v>
      </c>
      <c r="E1218" s="277">
        <v>0</v>
      </c>
      <c r="F1218" s="277"/>
      <c r="G1218" s="525" t="str">
        <f t="shared" si="288"/>
        <v/>
      </c>
      <c r="H1218" s="525" t="str">
        <f t="shared" si="289"/>
        <v/>
      </c>
      <c r="I1218" s="567" t="str">
        <f t="shared" si="291"/>
        <v>否</v>
      </c>
      <c r="J1218" s="568" t="str">
        <f t="shared" si="292"/>
        <v>项</v>
      </c>
    </row>
    <row r="1219" ht="34.9" customHeight="1" spans="1:10">
      <c r="A1219" s="553">
        <f t="shared" si="287"/>
        <v>7</v>
      </c>
      <c r="B1219" s="376">
        <v>2220115</v>
      </c>
      <c r="C1219" s="378" t="s">
        <v>1064</v>
      </c>
      <c r="D1219" s="277">
        <v>93</v>
      </c>
      <c r="E1219" s="277">
        <v>130</v>
      </c>
      <c r="F1219" s="277">
        <v>130</v>
      </c>
      <c r="G1219" s="525">
        <f t="shared" si="288"/>
        <v>0.398</v>
      </c>
      <c r="H1219" s="525">
        <f t="shared" si="289"/>
        <v>1</v>
      </c>
      <c r="I1219" s="567" t="str">
        <f t="shared" si="291"/>
        <v>是</v>
      </c>
      <c r="J1219" s="568" t="str">
        <f t="shared" si="292"/>
        <v>项</v>
      </c>
    </row>
    <row r="1220" ht="34.9" customHeight="1" spans="1:10">
      <c r="A1220" s="553">
        <f t="shared" si="287"/>
        <v>7</v>
      </c>
      <c r="B1220" s="376">
        <v>2220118</v>
      </c>
      <c r="C1220" s="378" t="s">
        <v>1065</v>
      </c>
      <c r="D1220" s="277">
        <v>0</v>
      </c>
      <c r="E1220" s="277">
        <v>0</v>
      </c>
      <c r="F1220" s="277"/>
      <c r="G1220" s="525" t="str">
        <f t="shared" si="288"/>
        <v/>
      </c>
      <c r="H1220" s="525" t="str">
        <f t="shared" si="289"/>
        <v/>
      </c>
      <c r="I1220" s="567" t="str">
        <f t="shared" si="291"/>
        <v>否</v>
      </c>
      <c r="J1220" s="568" t="str">
        <f t="shared" si="292"/>
        <v>项</v>
      </c>
    </row>
    <row r="1221" ht="34.9" customHeight="1" spans="1:10">
      <c r="A1221" s="553">
        <f t="shared" si="287"/>
        <v>7</v>
      </c>
      <c r="B1221" s="376">
        <v>2220119</v>
      </c>
      <c r="C1221" s="378" t="s">
        <v>1066</v>
      </c>
      <c r="D1221" s="277"/>
      <c r="E1221" s="277">
        <v>0</v>
      </c>
      <c r="F1221" s="277"/>
      <c r="G1221" s="525" t="str">
        <f t="shared" si="288"/>
        <v/>
      </c>
      <c r="H1221" s="525" t="str">
        <f t="shared" si="289"/>
        <v/>
      </c>
      <c r="I1221" s="567" t="str">
        <f t="shared" si="291"/>
        <v>否</v>
      </c>
      <c r="J1221" s="568" t="str">
        <f t="shared" si="292"/>
        <v>项</v>
      </c>
    </row>
    <row r="1222" ht="34.9" customHeight="1" spans="1:10">
      <c r="A1222" s="553">
        <f t="shared" ref="A1222:A1285" si="300">LEN(B1222)</f>
        <v>7</v>
      </c>
      <c r="B1222" s="376">
        <v>2220120</v>
      </c>
      <c r="C1222" s="378" t="s">
        <v>1067</v>
      </c>
      <c r="D1222" s="277"/>
      <c r="E1222" s="277">
        <v>0</v>
      </c>
      <c r="F1222" s="277"/>
      <c r="G1222" s="525" t="str">
        <f t="shared" ref="G1222:G1285" si="301">IF(D1222&lt;&gt;0,F1222/D1222-1,"")</f>
        <v/>
      </c>
      <c r="H1222" s="525" t="str">
        <f t="shared" ref="H1222:H1285" si="302">IF(E1222&lt;&gt;0,F1222/E1222,"")</f>
        <v/>
      </c>
      <c r="I1222" s="567" t="str">
        <f t="shared" si="291"/>
        <v>否</v>
      </c>
      <c r="J1222" s="568" t="str">
        <f t="shared" si="292"/>
        <v>项</v>
      </c>
    </row>
    <row r="1223" ht="34.9" customHeight="1" spans="1:10">
      <c r="A1223" s="553">
        <f t="shared" si="300"/>
        <v>7</v>
      </c>
      <c r="B1223" s="376">
        <v>2220121</v>
      </c>
      <c r="C1223" s="378" t="s">
        <v>1068</v>
      </c>
      <c r="D1223" s="277"/>
      <c r="E1223" s="277">
        <v>0</v>
      </c>
      <c r="F1223" s="277"/>
      <c r="G1223" s="525" t="str">
        <f t="shared" si="301"/>
        <v/>
      </c>
      <c r="H1223" s="525" t="str">
        <f t="shared" si="302"/>
        <v/>
      </c>
      <c r="I1223" s="567" t="str">
        <f t="shared" si="291"/>
        <v>否</v>
      </c>
      <c r="J1223" s="568" t="str">
        <f t="shared" si="292"/>
        <v>项</v>
      </c>
    </row>
    <row r="1224" ht="34.9" customHeight="1" spans="1:10">
      <c r="A1224" s="553">
        <f t="shared" si="300"/>
        <v>7</v>
      </c>
      <c r="B1224" s="376">
        <v>2220150</v>
      </c>
      <c r="C1224" s="377" t="s">
        <v>148</v>
      </c>
      <c r="D1224" s="277">
        <v>0</v>
      </c>
      <c r="E1224" s="277">
        <v>0</v>
      </c>
      <c r="F1224" s="277"/>
      <c r="G1224" s="525" t="str">
        <f t="shared" si="301"/>
        <v/>
      </c>
      <c r="H1224" s="525" t="str">
        <f t="shared" si="302"/>
        <v/>
      </c>
      <c r="I1224" s="567" t="str">
        <f t="shared" si="291"/>
        <v>否</v>
      </c>
      <c r="J1224" s="568" t="str">
        <f t="shared" si="292"/>
        <v>项</v>
      </c>
    </row>
    <row r="1225" ht="34.9" customHeight="1" spans="1:10">
      <c r="A1225" s="553">
        <f t="shared" si="300"/>
        <v>7</v>
      </c>
      <c r="B1225" s="376">
        <v>2220199</v>
      </c>
      <c r="C1225" s="377" t="s">
        <v>1069</v>
      </c>
      <c r="D1225" s="277">
        <v>0</v>
      </c>
      <c r="E1225" s="277">
        <v>46</v>
      </c>
      <c r="F1225" s="277">
        <v>121</v>
      </c>
      <c r="G1225" s="525" t="str">
        <f t="shared" si="301"/>
        <v/>
      </c>
      <c r="H1225" s="525">
        <f t="shared" si="302"/>
        <v>2.63</v>
      </c>
      <c r="I1225" s="567" t="str">
        <f t="shared" si="291"/>
        <v>是</v>
      </c>
      <c r="J1225" s="568" t="str">
        <f t="shared" si="292"/>
        <v>项</v>
      </c>
    </row>
    <row r="1226" ht="34.9" customHeight="1" spans="1:10">
      <c r="A1226" s="553">
        <f t="shared" si="300"/>
        <v>5</v>
      </c>
      <c r="B1226" s="376">
        <v>22202</v>
      </c>
      <c r="C1226" s="193" t="s">
        <v>1070</v>
      </c>
      <c r="D1226" s="277">
        <f>SUM(D1227:D1239)</f>
        <v>0</v>
      </c>
      <c r="E1226" s="277">
        <f t="shared" ref="D1226:F1226" si="303">SUM(E1227:E1239)</f>
        <v>0</v>
      </c>
      <c r="F1226" s="277">
        <f t="shared" si="303"/>
        <v>0</v>
      </c>
      <c r="G1226" s="525" t="str">
        <f t="shared" si="301"/>
        <v/>
      </c>
      <c r="H1226" s="525" t="str">
        <f t="shared" si="302"/>
        <v/>
      </c>
      <c r="I1226" s="567" t="str">
        <f t="shared" si="291"/>
        <v>否</v>
      </c>
      <c r="J1226" s="568" t="str">
        <f t="shared" si="292"/>
        <v>款</v>
      </c>
    </row>
    <row r="1227" ht="34.9" customHeight="1" spans="1:10">
      <c r="A1227" s="553">
        <f t="shared" si="300"/>
        <v>7</v>
      </c>
      <c r="B1227" s="376">
        <v>2220201</v>
      </c>
      <c r="C1227" s="193" t="s">
        <v>204</v>
      </c>
      <c r="D1227" s="277">
        <v>0</v>
      </c>
      <c r="E1227" s="277">
        <v>0</v>
      </c>
      <c r="F1227" s="277"/>
      <c r="G1227" s="525" t="str">
        <f t="shared" si="301"/>
        <v/>
      </c>
      <c r="H1227" s="525" t="str">
        <f t="shared" si="302"/>
        <v/>
      </c>
      <c r="I1227" s="567" t="str">
        <f t="shared" si="291"/>
        <v>否</v>
      </c>
      <c r="J1227" s="568" t="str">
        <f t="shared" si="292"/>
        <v>项</v>
      </c>
    </row>
    <row r="1228" ht="34.9" customHeight="1" spans="1:10">
      <c r="A1228" s="553">
        <f t="shared" si="300"/>
        <v>7</v>
      </c>
      <c r="B1228" s="376">
        <v>2220202</v>
      </c>
      <c r="C1228" s="193" t="s">
        <v>205</v>
      </c>
      <c r="D1228" s="277">
        <v>0</v>
      </c>
      <c r="E1228" s="277">
        <v>0</v>
      </c>
      <c r="F1228" s="277"/>
      <c r="G1228" s="525" t="str">
        <f t="shared" si="301"/>
        <v/>
      </c>
      <c r="H1228" s="525" t="str">
        <f t="shared" si="302"/>
        <v/>
      </c>
      <c r="I1228" s="567" t="str">
        <f t="shared" si="291"/>
        <v>否</v>
      </c>
      <c r="J1228" s="568" t="str">
        <f t="shared" si="292"/>
        <v>项</v>
      </c>
    </row>
    <row r="1229" ht="34.9" customHeight="1" spans="1:10">
      <c r="A1229" s="553">
        <f t="shared" si="300"/>
        <v>7</v>
      </c>
      <c r="B1229" s="376">
        <v>2220203</v>
      </c>
      <c r="C1229" s="193" t="s">
        <v>206</v>
      </c>
      <c r="D1229" s="277">
        <v>0</v>
      </c>
      <c r="E1229" s="277">
        <v>0</v>
      </c>
      <c r="F1229" s="277"/>
      <c r="G1229" s="525" t="str">
        <f t="shared" si="301"/>
        <v/>
      </c>
      <c r="H1229" s="525" t="str">
        <f t="shared" si="302"/>
        <v/>
      </c>
      <c r="I1229" s="567" t="str">
        <f t="shared" si="291"/>
        <v>否</v>
      </c>
      <c r="J1229" s="568" t="str">
        <f t="shared" si="292"/>
        <v>项</v>
      </c>
    </row>
    <row r="1230" ht="34.9" customHeight="1" spans="1:10">
      <c r="A1230" s="553">
        <f t="shared" si="300"/>
        <v>7</v>
      </c>
      <c r="B1230" s="376">
        <v>2220204</v>
      </c>
      <c r="C1230" s="193" t="s">
        <v>1071</v>
      </c>
      <c r="D1230" s="277">
        <v>0</v>
      </c>
      <c r="E1230" s="277">
        <v>0</v>
      </c>
      <c r="F1230" s="277"/>
      <c r="G1230" s="525" t="str">
        <f t="shared" si="301"/>
        <v/>
      </c>
      <c r="H1230" s="525" t="str">
        <f t="shared" si="302"/>
        <v/>
      </c>
      <c r="I1230" s="567" t="str">
        <f t="shared" si="291"/>
        <v>否</v>
      </c>
      <c r="J1230" s="568" t="str">
        <f t="shared" si="292"/>
        <v>项</v>
      </c>
    </row>
    <row r="1231" ht="34.9" customHeight="1" spans="1:10">
      <c r="A1231" s="553">
        <f t="shared" si="300"/>
        <v>7</v>
      </c>
      <c r="B1231" s="376">
        <v>2220205</v>
      </c>
      <c r="C1231" s="193" t="s">
        <v>1072</v>
      </c>
      <c r="D1231" s="277">
        <v>0</v>
      </c>
      <c r="E1231" s="277">
        <v>0</v>
      </c>
      <c r="F1231" s="277"/>
      <c r="G1231" s="525" t="str">
        <f t="shared" si="301"/>
        <v/>
      </c>
      <c r="H1231" s="525" t="str">
        <f t="shared" si="302"/>
        <v/>
      </c>
      <c r="I1231" s="567" t="str">
        <f t="shared" si="291"/>
        <v>否</v>
      </c>
      <c r="J1231" s="568" t="str">
        <f t="shared" si="292"/>
        <v>项</v>
      </c>
    </row>
    <row r="1232" ht="34.9" customHeight="1" spans="1:10">
      <c r="A1232" s="553">
        <f t="shared" si="300"/>
        <v>7</v>
      </c>
      <c r="B1232" s="376">
        <v>2220206</v>
      </c>
      <c r="C1232" s="193" t="s">
        <v>1073</v>
      </c>
      <c r="D1232" s="277">
        <v>0</v>
      </c>
      <c r="E1232" s="277">
        <v>0</v>
      </c>
      <c r="F1232" s="277"/>
      <c r="G1232" s="525" t="str">
        <f t="shared" si="301"/>
        <v/>
      </c>
      <c r="H1232" s="525" t="str">
        <f t="shared" si="302"/>
        <v/>
      </c>
      <c r="I1232" s="567" t="str">
        <f t="shared" si="291"/>
        <v>否</v>
      </c>
      <c r="J1232" s="568" t="str">
        <f t="shared" si="292"/>
        <v>项</v>
      </c>
    </row>
    <row r="1233" s="426" customFormat="1" ht="34.9" customHeight="1" spans="1:12">
      <c r="A1233" s="553">
        <f t="shared" si="300"/>
        <v>7</v>
      </c>
      <c r="B1233" s="376">
        <v>2220207</v>
      </c>
      <c r="C1233" s="193" t="s">
        <v>1074</v>
      </c>
      <c r="D1233" s="277">
        <v>0</v>
      </c>
      <c r="E1233" s="277">
        <v>0</v>
      </c>
      <c r="F1233" s="277"/>
      <c r="G1233" s="525" t="str">
        <f t="shared" si="301"/>
        <v/>
      </c>
      <c r="H1233" s="525" t="str">
        <f t="shared" si="302"/>
        <v/>
      </c>
      <c r="I1233" s="567" t="str">
        <f t="shared" si="291"/>
        <v>否</v>
      </c>
      <c r="J1233" s="568" t="str">
        <f t="shared" si="292"/>
        <v>项</v>
      </c>
      <c r="K1233" s="555"/>
      <c r="L1233" s="556"/>
    </row>
    <row r="1234" s="426" customFormat="1" ht="34.9" customHeight="1" spans="1:12">
      <c r="A1234" s="553">
        <f t="shared" si="300"/>
        <v>7</v>
      </c>
      <c r="B1234" s="376">
        <v>2220209</v>
      </c>
      <c r="C1234" s="193" t="s">
        <v>1075</v>
      </c>
      <c r="D1234" s="277">
        <v>0</v>
      </c>
      <c r="E1234" s="277">
        <v>0</v>
      </c>
      <c r="F1234" s="277"/>
      <c r="G1234" s="525" t="str">
        <f t="shared" si="301"/>
        <v/>
      </c>
      <c r="H1234" s="525" t="str">
        <f t="shared" si="302"/>
        <v/>
      </c>
      <c r="I1234" s="567" t="str">
        <f t="shared" si="291"/>
        <v>否</v>
      </c>
      <c r="J1234" s="568" t="str">
        <f t="shared" si="292"/>
        <v>项</v>
      </c>
      <c r="K1234" s="555"/>
      <c r="L1234" s="556"/>
    </row>
    <row r="1235" s="426" customFormat="1" ht="34.9" customHeight="1" spans="1:12">
      <c r="A1235" s="553">
        <f t="shared" si="300"/>
        <v>7</v>
      </c>
      <c r="B1235" s="376">
        <v>2220210</v>
      </c>
      <c r="C1235" s="193" t="s">
        <v>1076</v>
      </c>
      <c r="D1235" s="277">
        <v>0</v>
      </c>
      <c r="E1235" s="277">
        <v>0</v>
      </c>
      <c r="F1235" s="277"/>
      <c r="G1235" s="525" t="str">
        <f t="shared" si="301"/>
        <v/>
      </c>
      <c r="H1235" s="525" t="str">
        <f t="shared" si="302"/>
        <v/>
      </c>
      <c r="I1235" s="567" t="str">
        <f t="shared" si="291"/>
        <v>否</v>
      </c>
      <c r="J1235" s="568" t="str">
        <f t="shared" si="292"/>
        <v>项</v>
      </c>
      <c r="K1235" s="555"/>
      <c r="L1235" s="556"/>
    </row>
    <row r="1236" s="426" customFormat="1" ht="34.9" customHeight="1" spans="1:12">
      <c r="A1236" s="553">
        <f t="shared" si="300"/>
        <v>7</v>
      </c>
      <c r="B1236" s="376">
        <v>2220211</v>
      </c>
      <c r="C1236" s="193" t="s">
        <v>1077</v>
      </c>
      <c r="D1236" s="277">
        <v>0</v>
      </c>
      <c r="E1236" s="277">
        <v>0</v>
      </c>
      <c r="F1236" s="277"/>
      <c r="G1236" s="525" t="str">
        <f t="shared" si="301"/>
        <v/>
      </c>
      <c r="H1236" s="525" t="str">
        <f t="shared" si="302"/>
        <v/>
      </c>
      <c r="I1236" s="567" t="str">
        <f t="shared" si="291"/>
        <v>否</v>
      </c>
      <c r="J1236" s="568" t="str">
        <f t="shared" si="292"/>
        <v>项</v>
      </c>
      <c r="K1236" s="555"/>
      <c r="L1236" s="556"/>
    </row>
    <row r="1237" s="426" customFormat="1" ht="34.9" customHeight="1" spans="1:12">
      <c r="A1237" s="553">
        <f t="shared" si="300"/>
        <v>7</v>
      </c>
      <c r="B1237" s="376">
        <v>2220212</v>
      </c>
      <c r="C1237" s="193" t="s">
        <v>1078</v>
      </c>
      <c r="D1237" s="277">
        <v>0</v>
      </c>
      <c r="E1237" s="277">
        <v>0</v>
      </c>
      <c r="F1237" s="277"/>
      <c r="G1237" s="525" t="str">
        <f t="shared" si="301"/>
        <v/>
      </c>
      <c r="H1237" s="525" t="str">
        <f t="shared" si="302"/>
        <v/>
      </c>
      <c r="I1237" s="567" t="str">
        <f t="shared" si="291"/>
        <v>否</v>
      </c>
      <c r="J1237" s="568" t="str">
        <f t="shared" si="292"/>
        <v>项</v>
      </c>
      <c r="K1237" s="555"/>
      <c r="L1237" s="556"/>
    </row>
    <row r="1238" s="426" customFormat="1" ht="34.9" customHeight="1" spans="1:12">
      <c r="A1238" s="553">
        <f t="shared" si="300"/>
        <v>7</v>
      </c>
      <c r="B1238" s="376">
        <v>2220250</v>
      </c>
      <c r="C1238" s="193" t="s">
        <v>211</v>
      </c>
      <c r="D1238" s="277">
        <v>0</v>
      </c>
      <c r="E1238" s="277">
        <v>0</v>
      </c>
      <c r="F1238" s="277"/>
      <c r="G1238" s="525" t="str">
        <f t="shared" si="301"/>
        <v/>
      </c>
      <c r="H1238" s="525" t="str">
        <f t="shared" si="302"/>
        <v/>
      </c>
      <c r="I1238" s="567" t="str">
        <f t="shared" si="291"/>
        <v>否</v>
      </c>
      <c r="J1238" s="568" t="str">
        <f t="shared" si="292"/>
        <v>项</v>
      </c>
      <c r="K1238" s="555"/>
      <c r="L1238" s="556"/>
    </row>
    <row r="1239" s="426" customFormat="1" ht="34.9" customHeight="1" spans="1:12">
      <c r="A1239" s="553">
        <f t="shared" si="300"/>
        <v>7</v>
      </c>
      <c r="B1239" s="376">
        <v>2220299</v>
      </c>
      <c r="C1239" s="193" t="s">
        <v>1079</v>
      </c>
      <c r="D1239" s="277">
        <v>0</v>
      </c>
      <c r="E1239" s="277">
        <v>0</v>
      </c>
      <c r="F1239" s="277"/>
      <c r="G1239" s="525" t="str">
        <f t="shared" si="301"/>
        <v/>
      </c>
      <c r="H1239" s="525" t="str">
        <f t="shared" si="302"/>
        <v/>
      </c>
      <c r="I1239" s="567" t="str">
        <f t="shared" si="291"/>
        <v>否</v>
      </c>
      <c r="J1239" s="568" t="str">
        <f t="shared" si="292"/>
        <v>项</v>
      </c>
      <c r="K1239" s="555"/>
      <c r="L1239" s="556"/>
    </row>
    <row r="1240" ht="34.9" customHeight="1" spans="1:10">
      <c r="A1240" s="553">
        <f t="shared" si="300"/>
        <v>5</v>
      </c>
      <c r="B1240" s="376">
        <v>22203</v>
      </c>
      <c r="C1240" s="377" t="s">
        <v>1080</v>
      </c>
      <c r="D1240" s="277">
        <f>SUM(D1241:D1245)</f>
        <v>0</v>
      </c>
      <c r="E1240" s="277">
        <f t="shared" ref="D1240:F1240" si="304">SUM(E1241:E1245)</f>
        <v>0</v>
      </c>
      <c r="F1240" s="277">
        <f t="shared" si="304"/>
        <v>0</v>
      </c>
      <c r="G1240" s="525" t="str">
        <f t="shared" si="301"/>
        <v/>
      </c>
      <c r="H1240" s="525" t="str">
        <f t="shared" si="302"/>
        <v/>
      </c>
      <c r="I1240" s="567" t="str">
        <f t="shared" si="291"/>
        <v>否</v>
      </c>
      <c r="J1240" s="568" t="str">
        <f t="shared" si="292"/>
        <v>款</v>
      </c>
    </row>
    <row r="1241" ht="34.9" customHeight="1" spans="1:10">
      <c r="A1241" s="553">
        <f t="shared" si="300"/>
        <v>7</v>
      </c>
      <c r="B1241" s="376">
        <v>2220301</v>
      </c>
      <c r="C1241" s="377" t="s">
        <v>1081</v>
      </c>
      <c r="D1241" s="277">
        <v>0</v>
      </c>
      <c r="E1241" s="277">
        <v>0</v>
      </c>
      <c r="F1241" s="277"/>
      <c r="G1241" s="525" t="str">
        <f t="shared" si="301"/>
        <v/>
      </c>
      <c r="H1241" s="525" t="str">
        <f t="shared" si="302"/>
        <v/>
      </c>
      <c r="I1241" s="567" t="str">
        <f t="shared" si="291"/>
        <v>否</v>
      </c>
      <c r="J1241" s="568" t="str">
        <f t="shared" si="292"/>
        <v>项</v>
      </c>
    </row>
    <row r="1242" s="426" customFormat="1" ht="34.9" customHeight="1" spans="1:12">
      <c r="A1242" s="553">
        <f t="shared" si="300"/>
        <v>7</v>
      </c>
      <c r="B1242" s="376">
        <v>2220303</v>
      </c>
      <c r="C1242" s="377" t="s">
        <v>1082</v>
      </c>
      <c r="D1242" s="277">
        <v>0</v>
      </c>
      <c r="E1242" s="277">
        <v>0</v>
      </c>
      <c r="F1242" s="277"/>
      <c r="G1242" s="525" t="str">
        <f t="shared" si="301"/>
        <v/>
      </c>
      <c r="H1242" s="525" t="str">
        <f t="shared" si="302"/>
        <v/>
      </c>
      <c r="I1242" s="567" t="str">
        <f t="shared" si="291"/>
        <v>否</v>
      </c>
      <c r="J1242" s="568" t="str">
        <f t="shared" si="292"/>
        <v>项</v>
      </c>
      <c r="K1242" s="555"/>
      <c r="L1242" s="556"/>
    </row>
    <row r="1243" ht="34.9" customHeight="1" spans="1:10">
      <c r="A1243" s="553">
        <f t="shared" si="300"/>
        <v>7</v>
      </c>
      <c r="B1243" s="376">
        <v>2220304</v>
      </c>
      <c r="C1243" s="377" t="s">
        <v>1083</v>
      </c>
      <c r="D1243" s="277">
        <v>0</v>
      </c>
      <c r="E1243" s="277">
        <v>0</v>
      </c>
      <c r="F1243" s="277"/>
      <c r="G1243" s="525" t="str">
        <f t="shared" si="301"/>
        <v/>
      </c>
      <c r="H1243" s="525" t="str">
        <f t="shared" si="302"/>
        <v/>
      </c>
      <c r="I1243" s="567" t="str">
        <f t="shared" si="291"/>
        <v>否</v>
      </c>
      <c r="J1243" s="568" t="str">
        <f t="shared" si="292"/>
        <v>项</v>
      </c>
    </row>
    <row r="1244" customFormat="1" ht="34.9" customHeight="1" spans="1:12">
      <c r="A1244" s="553">
        <f t="shared" si="300"/>
        <v>7</v>
      </c>
      <c r="B1244" s="376">
        <v>2220305</v>
      </c>
      <c r="C1244" s="377" t="s">
        <v>1084</v>
      </c>
      <c r="D1244" s="277"/>
      <c r="E1244" s="277">
        <v>0</v>
      </c>
      <c r="F1244" s="277"/>
      <c r="G1244" s="525" t="str">
        <f t="shared" si="301"/>
        <v/>
      </c>
      <c r="H1244" s="525" t="str">
        <f t="shared" si="302"/>
        <v/>
      </c>
      <c r="I1244" s="567" t="str">
        <f t="shared" si="291"/>
        <v>否</v>
      </c>
      <c r="J1244" s="568" t="str">
        <f t="shared" si="292"/>
        <v>项</v>
      </c>
      <c r="K1244" s="555"/>
      <c r="L1244" s="556"/>
    </row>
    <row r="1245" s="426" customFormat="1" ht="34.9" customHeight="1" spans="1:12">
      <c r="A1245" s="553">
        <f t="shared" si="300"/>
        <v>7</v>
      </c>
      <c r="B1245" s="376">
        <v>2220399</v>
      </c>
      <c r="C1245" s="377" t="s">
        <v>1085</v>
      </c>
      <c r="D1245" s="277">
        <v>0</v>
      </c>
      <c r="E1245" s="277">
        <v>0</v>
      </c>
      <c r="F1245" s="277"/>
      <c r="G1245" s="525" t="str">
        <f t="shared" si="301"/>
        <v/>
      </c>
      <c r="H1245" s="525" t="str">
        <f t="shared" si="302"/>
        <v/>
      </c>
      <c r="I1245" s="567" t="str">
        <f t="shared" si="291"/>
        <v>否</v>
      </c>
      <c r="J1245" s="568" t="str">
        <f t="shared" si="292"/>
        <v>项</v>
      </c>
      <c r="K1245" s="555"/>
      <c r="L1245" s="556"/>
    </row>
    <row r="1246" s="426" customFormat="1" ht="34.9" customHeight="1" spans="1:12">
      <c r="A1246" s="553">
        <f t="shared" si="300"/>
        <v>5</v>
      </c>
      <c r="B1246" s="376">
        <v>22204</v>
      </c>
      <c r="C1246" s="377" t="s">
        <v>1086</v>
      </c>
      <c r="D1246" s="277">
        <f>SUM(D1247:D1251)</f>
        <v>0</v>
      </c>
      <c r="E1246" s="277">
        <f t="shared" ref="D1246:F1246" si="305">SUM(E1247:E1251)</f>
        <v>124</v>
      </c>
      <c r="F1246" s="277">
        <f t="shared" si="305"/>
        <v>116</v>
      </c>
      <c r="G1246" s="525" t="str">
        <f t="shared" si="301"/>
        <v/>
      </c>
      <c r="H1246" s="525">
        <f t="shared" si="302"/>
        <v>0.935</v>
      </c>
      <c r="I1246" s="567" t="str">
        <f t="shared" ref="I1246:I1249" si="306">IF(LEN(B1246)=3,"是",IF(C1246&lt;&gt;"",IF(SUM(D1246:F1246)&lt;&gt;0,"是","否"),"是"))</f>
        <v>是</v>
      </c>
      <c r="J1246" s="568" t="str">
        <f t="shared" ref="J1246:J1249" si="307">IF(LEN(B1246)=3,"类",IF(LEN(B1246)=5,"款","项"))</f>
        <v>款</v>
      </c>
      <c r="K1246" s="555"/>
      <c r="L1246" s="556"/>
    </row>
    <row r="1247" s="426" customFormat="1" ht="34.9" customHeight="1" spans="1:12">
      <c r="A1247" s="553">
        <f t="shared" si="300"/>
        <v>7</v>
      </c>
      <c r="B1247" s="376">
        <v>2220401</v>
      </c>
      <c r="C1247" s="377" t="s">
        <v>1087</v>
      </c>
      <c r="D1247" s="277">
        <v>0</v>
      </c>
      <c r="E1247" s="277">
        <v>28</v>
      </c>
      <c r="F1247" s="277">
        <v>24</v>
      </c>
      <c r="G1247" s="525" t="str">
        <f t="shared" si="301"/>
        <v/>
      </c>
      <c r="H1247" s="525">
        <f t="shared" si="302"/>
        <v>0.857</v>
      </c>
      <c r="I1247" s="567" t="str">
        <f t="shared" si="306"/>
        <v>是</v>
      </c>
      <c r="J1247" s="568" t="str">
        <f t="shared" si="307"/>
        <v>项</v>
      </c>
      <c r="K1247" s="555"/>
      <c r="L1247" s="556"/>
    </row>
    <row r="1248" s="426" customFormat="1" ht="34.9" customHeight="1" spans="1:12">
      <c r="A1248" s="553">
        <f t="shared" si="300"/>
        <v>7</v>
      </c>
      <c r="B1248" s="376">
        <v>2220402</v>
      </c>
      <c r="C1248" s="377" t="s">
        <v>1088</v>
      </c>
      <c r="D1248" s="277">
        <v>0</v>
      </c>
      <c r="E1248" s="277">
        <v>96</v>
      </c>
      <c r="F1248" s="277">
        <v>92</v>
      </c>
      <c r="G1248" s="525" t="str">
        <f t="shared" si="301"/>
        <v/>
      </c>
      <c r="H1248" s="525">
        <f t="shared" si="302"/>
        <v>0.958</v>
      </c>
      <c r="I1248" s="567" t="str">
        <f t="shared" si="306"/>
        <v>是</v>
      </c>
      <c r="J1248" s="568" t="str">
        <f t="shared" si="307"/>
        <v>项</v>
      </c>
      <c r="K1248" s="555"/>
      <c r="L1248" s="556"/>
    </row>
    <row r="1249" s="426" customFormat="1" ht="34.9" customHeight="1" spans="1:12">
      <c r="A1249" s="553">
        <f t="shared" si="300"/>
        <v>7</v>
      </c>
      <c r="B1249" s="376">
        <v>2220403</v>
      </c>
      <c r="C1249" s="377" t="s">
        <v>1089</v>
      </c>
      <c r="D1249" s="277">
        <v>0</v>
      </c>
      <c r="E1249" s="277">
        <v>0</v>
      </c>
      <c r="F1249" s="277"/>
      <c r="G1249" s="525" t="str">
        <f t="shared" si="301"/>
        <v/>
      </c>
      <c r="H1249" s="525" t="str">
        <f t="shared" si="302"/>
        <v/>
      </c>
      <c r="I1249" s="567" t="str">
        <f t="shared" si="306"/>
        <v>否</v>
      </c>
      <c r="J1249" s="568" t="str">
        <f t="shared" si="307"/>
        <v>项</v>
      </c>
      <c r="K1249" s="555"/>
      <c r="L1249" s="556"/>
    </row>
    <row r="1250" s="426" customFormat="1" ht="34.9" customHeight="1" spans="1:12">
      <c r="A1250" s="553">
        <f t="shared" si="300"/>
        <v>7</v>
      </c>
      <c r="B1250" s="376">
        <v>2220404</v>
      </c>
      <c r="C1250" s="378" t="s">
        <v>1090</v>
      </c>
      <c r="D1250" s="277">
        <v>0</v>
      </c>
      <c r="E1250" s="277">
        <v>0</v>
      </c>
      <c r="F1250" s="277"/>
      <c r="G1250" s="525" t="str">
        <f t="shared" si="301"/>
        <v/>
      </c>
      <c r="H1250" s="525" t="str">
        <f t="shared" si="302"/>
        <v/>
      </c>
      <c r="I1250" s="567" t="str">
        <f t="shared" ref="I1250:I1313" si="308">IF(LEN(B1250)=3,"是",IF(C1250&lt;&gt;"",IF(SUM(D1250:F1250)&lt;&gt;0,"是","否"),"是"))</f>
        <v>否</v>
      </c>
      <c r="J1250" s="568" t="str">
        <f t="shared" ref="J1250:J1313" si="309">IF(LEN(B1250)=3,"类",IF(LEN(B1250)=5,"款","项"))</f>
        <v>项</v>
      </c>
      <c r="K1250" s="555"/>
      <c r="L1250" s="556"/>
    </row>
    <row r="1251" ht="34.9" customHeight="1" spans="1:10">
      <c r="A1251" s="553">
        <f t="shared" si="300"/>
        <v>7</v>
      </c>
      <c r="B1251" s="376">
        <v>2220499</v>
      </c>
      <c r="C1251" s="377" t="s">
        <v>1091</v>
      </c>
      <c r="D1251" s="277">
        <v>0</v>
      </c>
      <c r="E1251" s="277">
        <v>0</v>
      </c>
      <c r="F1251" s="277"/>
      <c r="G1251" s="525" t="str">
        <f t="shared" si="301"/>
        <v/>
      </c>
      <c r="H1251" s="525" t="str">
        <f t="shared" si="302"/>
        <v/>
      </c>
      <c r="I1251" s="567" t="str">
        <f t="shared" si="308"/>
        <v>否</v>
      </c>
      <c r="J1251" s="568" t="str">
        <f t="shared" si="309"/>
        <v>项</v>
      </c>
    </row>
    <row r="1252" ht="34.9" customHeight="1" spans="1:10">
      <c r="A1252" s="553">
        <f t="shared" si="300"/>
        <v>5</v>
      </c>
      <c r="B1252" s="376">
        <v>22205</v>
      </c>
      <c r="C1252" s="377" t="s">
        <v>1092</v>
      </c>
      <c r="D1252" s="277">
        <f>SUM(D1253:D1264)</f>
        <v>0</v>
      </c>
      <c r="E1252" s="277">
        <f t="shared" ref="D1252:F1252" si="310">SUM(E1253:E1264)</f>
        <v>0</v>
      </c>
      <c r="F1252" s="277">
        <f t="shared" si="310"/>
        <v>0</v>
      </c>
      <c r="G1252" s="525" t="str">
        <f t="shared" si="301"/>
        <v/>
      </c>
      <c r="H1252" s="525" t="str">
        <f t="shared" si="302"/>
        <v/>
      </c>
      <c r="I1252" s="567" t="str">
        <f t="shared" si="308"/>
        <v>否</v>
      </c>
      <c r="J1252" s="568" t="str">
        <f t="shared" si="309"/>
        <v>款</v>
      </c>
    </row>
    <row r="1253" ht="34.9" customHeight="1" spans="1:10">
      <c r="A1253" s="553">
        <f t="shared" si="300"/>
        <v>7</v>
      </c>
      <c r="B1253" s="376">
        <v>2220501</v>
      </c>
      <c r="C1253" s="377" t="s">
        <v>1093</v>
      </c>
      <c r="D1253" s="277">
        <v>0</v>
      </c>
      <c r="E1253" s="277">
        <v>0</v>
      </c>
      <c r="F1253" s="277"/>
      <c r="G1253" s="525" t="str">
        <f t="shared" si="301"/>
        <v/>
      </c>
      <c r="H1253" s="525" t="str">
        <f t="shared" si="302"/>
        <v/>
      </c>
      <c r="I1253" s="567" t="str">
        <f t="shared" si="308"/>
        <v>否</v>
      </c>
      <c r="J1253" s="568" t="str">
        <f t="shared" si="309"/>
        <v>项</v>
      </c>
    </row>
    <row r="1254" ht="34.9" customHeight="1" spans="1:10">
      <c r="A1254" s="553">
        <f t="shared" si="300"/>
        <v>7</v>
      </c>
      <c r="B1254" s="376">
        <v>2220502</v>
      </c>
      <c r="C1254" s="377" t="s">
        <v>1094</v>
      </c>
      <c r="D1254" s="277">
        <v>0</v>
      </c>
      <c r="E1254" s="277">
        <v>0</v>
      </c>
      <c r="F1254" s="277"/>
      <c r="G1254" s="525" t="str">
        <f t="shared" si="301"/>
        <v/>
      </c>
      <c r="H1254" s="525" t="str">
        <f t="shared" si="302"/>
        <v/>
      </c>
      <c r="I1254" s="567" t="str">
        <f t="shared" si="308"/>
        <v>否</v>
      </c>
      <c r="J1254" s="568" t="str">
        <f t="shared" si="309"/>
        <v>项</v>
      </c>
    </row>
    <row r="1255" ht="34.9" customHeight="1" spans="1:10">
      <c r="A1255" s="553">
        <f t="shared" si="300"/>
        <v>7</v>
      </c>
      <c r="B1255" s="376">
        <v>2220503</v>
      </c>
      <c r="C1255" s="377" t="s">
        <v>1095</v>
      </c>
      <c r="D1255" s="277">
        <v>0</v>
      </c>
      <c r="E1255" s="277">
        <v>0</v>
      </c>
      <c r="F1255" s="277"/>
      <c r="G1255" s="525" t="str">
        <f t="shared" si="301"/>
        <v/>
      </c>
      <c r="H1255" s="525" t="str">
        <f t="shared" si="302"/>
        <v/>
      </c>
      <c r="I1255" s="567" t="str">
        <f t="shared" si="308"/>
        <v>否</v>
      </c>
      <c r="J1255" s="568" t="str">
        <f t="shared" si="309"/>
        <v>项</v>
      </c>
    </row>
    <row r="1256" ht="34.9" customHeight="1" spans="1:10">
      <c r="A1256" s="553">
        <f t="shared" si="300"/>
        <v>7</v>
      </c>
      <c r="B1256" s="376">
        <v>2220504</v>
      </c>
      <c r="C1256" s="377" t="s">
        <v>1096</v>
      </c>
      <c r="D1256" s="277">
        <v>0</v>
      </c>
      <c r="E1256" s="277">
        <v>0</v>
      </c>
      <c r="F1256" s="277"/>
      <c r="G1256" s="525" t="str">
        <f t="shared" si="301"/>
        <v/>
      </c>
      <c r="H1256" s="525" t="str">
        <f t="shared" si="302"/>
        <v/>
      </c>
      <c r="I1256" s="567" t="str">
        <f t="shared" si="308"/>
        <v>否</v>
      </c>
      <c r="J1256" s="568" t="str">
        <f t="shared" si="309"/>
        <v>项</v>
      </c>
    </row>
    <row r="1257" ht="34.9" customHeight="1" spans="1:10">
      <c r="A1257" s="553">
        <f t="shared" si="300"/>
        <v>7</v>
      </c>
      <c r="B1257" s="376">
        <v>2220505</v>
      </c>
      <c r="C1257" s="377" t="s">
        <v>1097</v>
      </c>
      <c r="D1257" s="277">
        <v>0</v>
      </c>
      <c r="E1257" s="277">
        <v>0</v>
      </c>
      <c r="F1257" s="277"/>
      <c r="G1257" s="525" t="str">
        <f t="shared" si="301"/>
        <v/>
      </c>
      <c r="H1257" s="525" t="str">
        <f t="shared" si="302"/>
        <v/>
      </c>
      <c r="I1257" s="567" t="str">
        <f t="shared" si="308"/>
        <v>否</v>
      </c>
      <c r="J1257" s="568" t="str">
        <f t="shared" si="309"/>
        <v>项</v>
      </c>
    </row>
    <row r="1258" s="426" customFormat="1" ht="34.9" customHeight="1" spans="1:12">
      <c r="A1258" s="553">
        <f t="shared" si="300"/>
        <v>7</v>
      </c>
      <c r="B1258" s="376">
        <v>2220506</v>
      </c>
      <c r="C1258" s="378" t="s">
        <v>1098</v>
      </c>
      <c r="D1258" s="277">
        <v>0</v>
      </c>
      <c r="E1258" s="277">
        <v>0</v>
      </c>
      <c r="F1258" s="277"/>
      <c r="G1258" s="525" t="str">
        <f t="shared" si="301"/>
        <v/>
      </c>
      <c r="H1258" s="525" t="str">
        <f t="shared" si="302"/>
        <v/>
      </c>
      <c r="I1258" s="567" t="str">
        <f t="shared" si="308"/>
        <v>否</v>
      </c>
      <c r="J1258" s="568" t="str">
        <f t="shared" si="309"/>
        <v>项</v>
      </c>
      <c r="K1258" s="555"/>
      <c r="L1258" s="556"/>
    </row>
    <row r="1259" ht="34.9" customHeight="1" spans="1:10">
      <c r="A1259" s="553">
        <f t="shared" si="300"/>
        <v>7</v>
      </c>
      <c r="B1259" s="376">
        <v>2220507</v>
      </c>
      <c r="C1259" s="377" t="s">
        <v>1099</v>
      </c>
      <c r="D1259" s="277">
        <v>0</v>
      </c>
      <c r="E1259" s="277">
        <v>0</v>
      </c>
      <c r="F1259" s="277"/>
      <c r="G1259" s="525" t="str">
        <f t="shared" si="301"/>
        <v/>
      </c>
      <c r="H1259" s="525" t="str">
        <f t="shared" si="302"/>
        <v/>
      </c>
      <c r="I1259" s="567" t="str">
        <f t="shared" si="308"/>
        <v>否</v>
      </c>
      <c r="J1259" s="568" t="str">
        <f t="shared" si="309"/>
        <v>项</v>
      </c>
    </row>
    <row r="1260" ht="34.9" customHeight="1" spans="1:10">
      <c r="A1260" s="553">
        <f t="shared" si="300"/>
        <v>7</v>
      </c>
      <c r="B1260" s="376">
        <v>2220508</v>
      </c>
      <c r="C1260" s="378" t="s">
        <v>1100</v>
      </c>
      <c r="D1260" s="277">
        <v>0</v>
      </c>
      <c r="E1260" s="277">
        <v>0</v>
      </c>
      <c r="F1260" s="277"/>
      <c r="G1260" s="525" t="str">
        <f t="shared" si="301"/>
        <v/>
      </c>
      <c r="H1260" s="525" t="str">
        <f t="shared" si="302"/>
        <v/>
      </c>
      <c r="I1260" s="567" t="str">
        <f t="shared" si="308"/>
        <v>否</v>
      </c>
      <c r="J1260" s="568" t="str">
        <f t="shared" si="309"/>
        <v>项</v>
      </c>
    </row>
    <row r="1261" s="426" customFormat="1" ht="34.9" customHeight="1" spans="1:12">
      <c r="A1261" s="553">
        <f t="shared" si="300"/>
        <v>7</v>
      </c>
      <c r="B1261" s="376">
        <v>2220509</v>
      </c>
      <c r="C1261" s="377" t="s">
        <v>1101</v>
      </c>
      <c r="D1261" s="277">
        <v>0</v>
      </c>
      <c r="E1261" s="277">
        <v>0</v>
      </c>
      <c r="F1261" s="277"/>
      <c r="G1261" s="525" t="str">
        <f t="shared" si="301"/>
        <v/>
      </c>
      <c r="H1261" s="525" t="str">
        <f t="shared" si="302"/>
        <v/>
      </c>
      <c r="I1261" s="567" t="str">
        <f t="shared" si="308"/>
        <v>否</v>
      </c>
      <c r="J1261" s="568" t="str">
        <f t="shared" si="309"/>
        <v>项</v>
      </c>
      <c r="K1261" s="555"/>
      <c r="L1261" s="556"/>
    </row>
    <row r="1262" s="426" customFormat="1" ht="34.9" customHeight="1" spans="1:12">
      <c r="A1262" s="553">
        <f t="shared" si="300"/>
        <v>7</v>
      </c>
      <c r="B1262" s="376">
        <v>2220510</v>
      </c>
      <c r="C1262" s="377" t="s">
        <v>1102</v>
      </c>
      <c r="D1262" s="277">
        <v>0</v>
      </c>
      <c r="E1262" s="277">
        <v>0</v>
      </c>
      <c r="F1262" s="277"/>
      <c r="G1262" s="525" t="str">
        <f t="shared" si="301"/>
        <v/>
      </c>
      <c r="H1262" s="525" t="str">
        <f t="shared" si="302"/>
        <v/>
      </c>
      <c r="I1262" s="567" t="str">
        <f t="shared" si="308"/>
        <v>否</v>
      </c>
      <c r="J1262" s="568" t="str">
        <f t="shared" si="309"/>
        <v>项</v>
      </c>
      <c r="K1262" s="555"/>
      <c r="L1262" s="556"/>
    </row>
    <row r="1263" s="426" customFormat="1" ht="34.9" customHeight="1" spans="1:12">
      <c r="A1263" s="553">
        <f t="shared" si="300"/>
        <v>7</v>
      </c>
      <c r="B1263" s="376">
        <v>2220511</v>
      </c>
      <c r="C1263" s="377" t="s">
        <v>1103</v>
      </c>
      <c r="D1263" s="277">
        <v>0</v>
      </c>
      <c r="E1263" s="277">
        <v>0</v>
      </c>
      <c r="F1263" s="277"/>
      <c r="G1263" s="525" t="str">
        <f t="shared" si="301"/>
        <v/>
      </c>
      <c r="H1263" s="525" t="str">
        <f t="shared" si="302"/>
        <v/>
      </c>
      <c r="I1263" s="567" t="str">
        <f t="shared" si="308"/>
        <v>否</v>
      </c>
      <c r="J1263" s="568" t="str">
        <f t="shared" si="309"/>
        <v>项</v>
      </c>
      <c r="K1263" s="555"/>
      <c r="L1263" s="556"/>
    </row>
    <row r="1264" ht="34.9" customHeight="1" spans="1:10">
      <c r="A1264" s="553">
        <f t="shared" si="300"/>
        <v>7</v>
      </c>
      <c r="B1264" s="376">
        <v>2220599</v>
      </c>
      <c r="C1264" s="377" t="s">
        <v>1104</v>
      </c>
      <c r="D1264" s="277">
        <v>0</v>
      </c>
      <c r="E1264" s="277">
        <v>0</v>
      </c>
      <c r="F1264" s="277"/>
      <c r="G1264" s="525" t="str">
        <f t="shared" si="301"/>
        <v/>
      </c>
      <c r="H1264" s="525" t="str">
        <f t="shared" si="302"/>
        <v/>
      </c>
      <c r="I1264" s="567" t="str">
        <f t="shared" si="308"/>
        <v>否</v>
      </c>
      <c r="J1264" s="568" t="str">
        <f t="shared" si="309"/>
        <v>项</v>
      </c>
    </row>
    <row r="1265" ht="34.9" customHeight="1" spans="1:10">
      <c r="A1265" s="553">
        <f t="shared" si="300"/>
        <v>3</v>
      </c>
      <c r="B1265" s="561">
        <v>224</v>
      </c>
      <c r="C1265" s="562" t="s">
        <v>118</v>
      </c>
      <c r="D1265" s="282">
        <f>+D1266+D1278+D1284+D1290+D1298+D1311+D1315+D1321</f>
        <v>1418</v>
      </c>
      <c r="E1265" s="282">
        <f t="shared" ref="D1265:F1265" si="311">+E1266+E1278+E1284+E1290+E1298+E1311+E1315+E1321</f>
        <v>1926</v>
      </c>
      <c r="F1265" s="282">
        <f t="shared" si="311"/>
        <v>1224</v>
      </c>
      <c r="G1265" s="521">
        <f t="shared" si="301"/>
        <v>-0.137</v>
      </c>
      <c r="H1265" s="521">
        <f t="shared" si="302"/>
        <v>0.636</v>
      </c>
      <c r="I1265" s="567" t="str">
        <f t="shared" si="308"/>
        <v>是</v>
      </c>
      <c r="J1265" s="568" t="str">
        <f t="shared" si="309"/>
        <v>类</v>
      </c>
    </row>
    <row r="1266" ht="34.9" customHeight="1" spans="1:10">
      <c r="A1266" s="553">
        <f t="shared" si="300"/>
        <v>5</v>
      </c>
      <c r="B1266" s="376">
        <v>22401</v>
      </c>
      <c r="C1266" s="377" t="s">
        <v>1105</v>
      </c>
      <c r="D1266" s="277">
        <f>SUM(D1267:D1277)</f>
        <v>598</v>
      </c>
      <c r="E1266" s="277">
        <f t="shared" ref="D1266:F1266" si="312">SUM(E1267:E1277)</f>
        <v>735</v>
      </c>
      <c r="F1266" s="277">
        <f t="shared" si="312"/>
        <v>652</v>
      </c>
      <c r="G1266" s="525">
        <f t="shared" si="301"/>
        <v>0.09</v>
      </c>
      <c r="H1266" s="525">
        <f t="shared" si="302"/>
        <v>0.887</v>
      </c>
      <c r="I1266" s="567" t="str">
        <f t="shared" si="308"/>
        <v>是</v>
      </c>
      <c r="J1266" s="568" t="str">
        <f t="shared" si="309"/>
        <v>款</v>
      </c>
    </row>
    <row r="1267" ht="34.9" customHeight="1" spans="1:10">
      <c r="A1267" s="553">
        <f t="shared" si="300"/>
        <v>7</v>
      </c>
      <c r="B1267" s="376">
        <v>2240101</v>
      </c>
      <c r="C1267" s="378" t="s">
        <v>139</v>
      </c>
      <c r="D1267" s="277">
        <v>338</v>
      </c>
      <c r="E1267" s="277">
        <v>414</v>
      </c>
      <c r="F1267" s="277">
        <v>387</v>
      </c>
      <c r="G1267" s="525">
        <f t="shared" si="301"/>
        <v>0.145</v>
      </c>
      <c r="H1267" s="525">
        <f t="shared" si="302"/>
        <v>0.935</v>
      </c>
      <c r="I1267" s="567" t="str">
        <f t="shared" si="308"/>
        <v>是</v>
      </c>
      <c r="J1267" s="568" t="str">
        <f t="shared" si="309"/>
        <v>项</v>
      </c>
    </row>
    <row r="1268" ht="34.9" customHeight="1" spans="1:10">
      <c r="A1268" s="553">
        <f t="shared" si="300"/>
        <v>7</v>
      </c>
      <c r="B1268" s="376">
        <v>2240102</v>
      </c>
      <c r="C1268" s="377" t="s">
        <v>140</v>
      </c>
      <c r="D1268" s="277">
        <v>92</v>
      </c>
      <c r="E1268" s="277">
        <v>0</v>
      </c>
      <c r="F1268" s="277"/>
      <c r="G1268" s="525">
        <f t="shared" si="301"/>
        <v>-1</v>
      </c>
      <c r="H1268" s="525" t="str">
        <f t="shared" si="302"/>
        <v/>
      </c>
      <c r="I1268" s="567" t="str">
        <f t="shared" si="308"/>
        <v>是</v>
      </c>
      <c r="J1268" s="568" t="str">
        <f t="shared" si="309"/>
        <v>项</v>
      </c>
    </row>
    <row r="1269" ht="34.9" customHeight="1" spans="1:10">
      <c r="A1269" s="553">
        <f t="shared" si="300"/>
        <v>7</v>
      </c>
      <c r="B1269" s="376">
        <v>2240103</v>
      </c>
      <c r="C1269" s="378" t="s">
        <v>141</v>
      </c>
      <c r="D1269" s="277">
        <v>0</v>
      </c>
      <c r="E1269" s="277">
        <v>0</v>
      </c>
      <c r="F1269" s="277"/>
      <c r="G1269" s="525" t="str">
        <f t="shared" si="301"/>
        <v/>
      </c>
      <c r="H1269" s="525" t="str">
        <f t="shared" si="302"/>
        <v/>
      </c>
      <c r="I1269" s="567" t="str">
        <f t="shared" si="308"/>
        <v>否</v>
      </c>
      <c r="J1269" s="568" t="str">
        <f t="shared" si="309"/>
        <v>项</v>
      </c>
    </row>
    <row r="1270" ht="34.9" customHeight="1" spans="1:10">
      <c r="A1270" s="553">
        <f t="shared" si="300"/>
        <v>7</v>
      </c>
      <c r="B1270" s="376">
        <v>2240104</v>
      </c>
      <c r="C1270" s="377" t="s">
        <v>1106</v>
      </c>
      <c r="D1270" s="277">
        <v>0</v>
      </c>
      <c r="E1270" s="277">
        <v>30</v>
      </c>
      <c r="F1270" s="277">
        <v>28</v>
      </c>
      <c r="G1270" s="525" t="str">
        <f t="shared" si="301"/>
        <v/>
      </c>
      <c r="H1270" s="525">
        <f t="shared" si="302"/>
        <v>0.933</v>
      </c>
      <c r="I1270" s="567" t="str">
        <f t="shared" si="308"/>
        <v>是</v>
      </c>
      <c r="J1270" s="568" t="str">
        <f t="shared" si="309"/>
        <v>项</v>
      </c>
    </row>
    <row r="1271" ht="34.9" customHeight="1" spans="1:10">
      <c r="A1271" s="553">
        <f t="shared" si="300"/>
        <v>7</v>
      </c>
      <c r="B1271" s="376">
        <v>2240105</v>
      </c>
      <c r="C1271" s="377" t="s">
        <v>1107</v>
      </c>
      <c r="D1271" s="277">
        <v>0</v>
      </c>
      <c r="E1271" s="277">
        <v>0</v>
      </c>
      <c r="F1271" s="277"/>
      <c r="G1271" s="525" t="str">
        <f t="shared" si="301"/>
        <v/>
      </c>
      <c r="H1271" s="525" t="str">
        <f t="shared" si="302"/>
        <v/>
      </c>
      <c r="I1271" s="567" t="str">
        <f t="shared" si="308"/>
        <v>否</v>
      </c>
      <c r="J1271" s="568" t="str">
        <f t="shared" si="309"/>
        <v>项</v>
      </c>
    </row>
    <row r="1272" ht="34.9" customHeight="1" spans="1:10">
      <c r="A1272" s="553">
        <f t="shared" si="300"/>
        <v>7</v>
      </c>
      <c r="B1272" s="376">
        <v>2240106</v>
      </c>
      <c r="C1272" s="377" t="s">
        <v>1108</v>
      </c>
      <c r="D1272" s="277">
        <v>30</v>
      </c>
      <c r="E1272" s="277">
        <v>33</v>
      </c>
      <c r="F1272" s="277"/>
      <c r="G1272" s="525">
        <f t="shared" si="301"/>
        <v>-1</v>
      </c>
      <c r="H1272" s="525">
        <f t="shared" si="302"/>
        <v>0</v>
      </c>
      <c r="I1272" s="567" t="str">
        <f t="shared" si="308"/>
        <v>是</v>
      </c>
      <c r="J1272" s="568" t="str">
        <f t="shared" si="309"/>
        <v>项</v>
      </c>
    </row>
    <row r="1273" s="426" customFormat="1" ht="34.9" customHeight="1" spans="1:12">
      <c r="A1273" s="553">
        <f t="shared" si="300"/>
        <v>7</v>
      </c>
      <c r="B1273" s="376">
        <v>2240107</v>
      </c>
      <c r="C1273" s="377" t="s">
        <v>1109</v>
      </c>
      <c r="D1273" s="277">
        <v>0</v>
      </c>
      <c r="E1273" s="277">
        <v>0</v>
      </c>
      <c r="F1273" s="277"/>
      <c r="G1273" s="525" t="str">
        <f t="shared" si="301"/>
        <v/>
      </c>
      <c r="H1273" s="525" t="str">
        <f t="shared" si="302"/>
        <v/>
      </c>
      <c r="I1273" s="567" t="str">
        <f t="shared" si="308"/>
        <v>否</v>
      </c>
      <c r="J1273" s="568" t="str">
        <f t="shared" si="309"/>
        <v>项</v>
      </c>
      <c r="K1273" s="555"/>
      <c r="L1273" s="556"/>
    </row>
    <row r="1274" ht="34.9" customHeight="1" spans="1:10">
      <c r="A1274" s="553">
        <f t="shared" si="300"/>
        <v>7</v>
      </c>
      <c r="B1274" s="376">
        <v>2240108</v>
      </c>
      <c r="C1274" s="377" t="s">
        <v>1110</v>
      </c>
      <c r="D1274" s="277">
        <v>0</v>
      </c>
      <c r="E1274" s="277">
        <v>17</v>
      </c>
      <c r="F1274" s="277">
        <v>7</v>
      </c>
      <c r="G1274" s="525" t="str">
        <f t="shared" si="301"/>
        <v/>
      </c>
      <c r="H1274" s="525">
        <f t="shared" si="302"/>
        <v>0.412</v>
      </c>
      <c r="I1274" s="567" t="str">
        <f t="shared" si="308"/>
        <v>是</v>
      </c>
      <c r="J1274" s="568" t="str">
        <f t="shared" si="309"/>
        <v>项</v>
      </c>
    </row>
    <row r="1275" ht="34.9" customHeight="1" spans="1:10">
      <c r="A1275" s="553">
        <f t="shared" si="300"/>
        <v>7</v>
      </c>
      <c r="B1275" s="376">
        <v>2240109</v>
      </c>
      <c r="C1275" s="377" t="s">
        <v>1111</v>
      </c>
      <c r="D1275" s="277">
        <v>0</v>
      </c>
      <c r="E1275" s="277">
        <v>49</v>
      </c>
      <c r="F1275" s="277">
        <v>39</v>
      </c>
      <c r="G1275" s="525" t="str">
        <f t="shared" si="301"/>
        <v/>
      </c>
      <c r="H1275" s="525">
        <f t="shared" si="302"/>
        <v>0.796</v>
      </c>
      <c r="I1275" s="567" t="str">
        <f t="shared" si="308"/>
        <v>是</v>
      </c>
      <c r="J1275" s="568" t="str">
        <f t="shared" si="309"/>
        <v>项</v>
      </c>
    </row>
    <row r="1276" ht="34.9" customHeight="1" spans="1:10">
      <c r="A1276" s="553">
        <f t="shared" si="300"/>
        <v>7</v>
      </c>
      <c r="B1276" s="376">
        <v>2240150</v>
      </c>
      <c r="C1276" s="377" t="s">
        <v>148</v>
      </c>
      <c r="D1276" s="277">
        <v>138</v>
      </c>
      <c r="E1276" s="277">
        <v>192</v>
      </c>
      <c r="F1276" s="277">
        <v>191</v>
      </c>
      <c r="G1276" s="525">
        <f t="shared" si="301"/>
        <v>0.384</v>
      </c>
      <c r="H1276" s="525">
        <f t="shared" si="302"/>
        <v>0.995</v>
      </c>
      <c r="I1276" s="567" t="str">
        <f t="shared" si="308"/>
        <v>是</v>
      </c>
      <c r="J1276" s="568" t="str">
        <f t="shared" si="309"/>
        <v>项</v>
      </c>
    </row>
    <row r="1277" ht="34.9" customHeight="1" spans="1:10">
      <c r="A1277" s="553">
        <f t="shared" si="300"/>
        <v>7</v>
      </c>
      <c r="B1277" s="376">
        <v>2240199</v>
      </c>
      <c r="C1277" s="377" t="s">
        <v>1112</v>
      </c>
      <c r="D1277" s="277">
        <v>0</v>
      </c>
      <c r="E1277" s="277">
        <v>0</v>
      </c>
      <c r="F1277" s="277"/>
      <c r="G1277" s="525" t="str">
        <f t="shared" si="301"/>
        <v/>
      </c>
      <c r="H1277" s="525" t="str">
        <f t="shared" si="302"/>
        <v/>
      </c>
      <c r="I1277" s="567" t="str">
        <f t="shared" si="308"/>
        <v>否</v>
      </c>
      <c r="J1277" s="568" t="str">
        <f t="shared" si="309"/>
        <v>项</v>
      </c>
    </row>
    <row r="1278" ht="34.9" customHeight="1" spans="1:10">
      <c r="A1278" s="553">
        <f t="shared" si="300"/>
        <v>5</v>
      </c>
      <c r="B1278" s="376">
        <v>22402</v>
      </c>
      <c r="C1278" s="377" t="s">
        <v>1113</v>
      </c>
      <c r="D1278" s="277">
        <f>SUM(D1279:D1283)</f>
        <v>352</v>
      </c>
      <c r="E1278" s="277">
        <f t="shared" ref="D1278:F1278" si="313">SUM(E1279:E1283)</f>
        <v>543</v>
      </c>
      <c r="F1278" s="277">
        <f t="shared" si="313"/>
        <v>379</v>
      </c>
      <c r="G1278" s="525">
        <f t="shared" si="301"/>
        <v>0.077</v>
      </c>
      <c r="H1278" s="525">
        <f t="shared" si="302"/>
        <v>0.698</v>
      </c>
      <c r="I1278" s="567" t="str">
        <f t="shared" si="308"/>
        <v>是</v>
      </c>
      <c r="J1278" s="568" t="str">
        <f t="shared" si="309"/>
        <v>款</v>
      </c>
    </row>
    <row r="1279" ht="34.9" customHeight="1" spans="1:10">
      <c r="A1279" s="553">
        <f t="shared" si="300"/>
        <v>7</v>
      </c>
      <c r="B1279" s="376">
        <v>2240201</v>
      </c>
      <c r="C1279" s="377" t="s">
        <v>139</v>
      </c>
      <c r="D1279" s="277">
        <v>0</v>
      </c>
      <c r="E1279" s="277">
        <v>0</v>
      </c>
      <c r="F1279" s="277">
        <v>52</v>
      </c>
      <c r="G1279" s="525" t="str">
        <f t="shared" si="301"/>
        <v/>
      </c>
      <c r="H1279" s="525" t="str">
        <f t="shared" si="302"/>
        <v/>
      </c>
      <c r="I1279" s="567" t="str">
        <f t="shared" si="308"/>
        <v>是</v>
      </c>
      <c r="J1279" s="568" t="str">
        <f t="shared" si="309"/>
        <v>项</v>
      </c>
    </row>
    <row r="1280" ht="34.9" customHeight="1" spans="1:10">
      <c r="A1280" s="553">
        <f t="shared" si="300"/>
        <v>7</v>
      </c>
      <c r="B1280" s="376">
        <v>2240202</v>
      </c>
      <c r="C1280" s="377" t="s">
        <v>140</v>
      </c>
      <c r="D1280" s="277">
        <v>0</v>
      </c>
      <c r="E1280" s="277">
        <v>0</v>
      </c>
      <c r="F1280" s="277"/>
      <c r="G1280" s="525" t="str">
        <f t="shared" si="301"/>
        <v/>
      </c>
      <c r="H1280" s="525" t="str">
        <f t="shared" si="302"/>
        <v/>
      </c>
      <c r="I1280" s="567" t="str">
        <f t="shared" si="308"/>
        <v>否</v>
      </c>
      <c r="J1280" s="568" t="str">
        <f t="shared" si="309"/>
        <v>项</v>
      </c>
    </row>
    <row r="1281" ht="34.9" customHeight="1" spans="1:10">
      <c r="A1281" s="553">
        <f t="shared" si="300"/>
        <v>7</v>
      </c>
      <c r="B1281" s="376">
        <v>2240203</v>
      </c>
      <c r="C1281" s="377" t="s">
        <v>141</v>
      </c>
      <c r="D1281" s="277">
        <v>0</v>
      </c>
      <c r="E1281" s="277">
        <v>0</v>
      </c>
      <c r="F1281" s="277"/>
      <c r="G1281" s="525" t="str">
        <f t="shared" si="301"/>
        <v/>
      </c>
      <c r="H1281" s="525" t="str">
        <f t="shared" si="302"/>
        <v/>
      </c>
      <c r="I1281" s="567" t="str">
        <f t="shared" si="308"/>
        <v>否</v>
      </c>
      <c r="J1281" s="568" t="str">
        <f t="shared" si="309"/>
        <v>项</v>
      </c>
    </row>
    <row r="1282" ht="34.9" customHeight="1" spans="1:10">
      <c r="A1282" s="553">
        <f t="shared" si="300"/>
        <v>7</v>
      </c>
      <c r="B1282" s="376">
        <v>2240204</v>
      </c>
      <c r="C1282" s="377" t="s">
        <v>1114</v>
      </c>
      <c r="D1282" s="277">
        <v>352</v>
      </c>
      <c r="E1282" s="277">
        <v>543</v>
      </c>
      <c r="F1282" s="277">
        <v>327</v>
      </c>
      <c r="G1282" s="525">
        <f t="shared" si="301"/>
        <v>-0.071</v>
      </c>
      <c r="H1282" s="525">
        <f t="shared" si="302"/>
        <v>0.602</v>
      </c>
      <c r="I1282" s="567" t="str">
        <f t="shared" si="308"/>
        <v>是</v>
      </c>
      <c r="J1282" s="568" t="str">
        <f t="shared" si="309"/>
        <v>项</v>
      </c>
    </row>
    <row r="1283" ht="34.9" customHeight="1" spans="1:10">
      <c r="A1283" s="553">
        <f t="shared" si="300"/>
        <v>7</v>
      </c>
      <c r="B1283" s="376">
        <v>2240299</v>
      </c>
      <c r="C1283" s="377" t="s">
        <v>1115</v>
      </c>
      <c r="D1283" s="277">
        <v>0</v>
      </c>
      <c r="E1283" s="277">
        <v>0</v>
      </c>
      <c r="F1283" s="277"/>
      <c r="G1283" s="525" t="str">
        <f t="shared" si="301"/>
        <v/>
      </c>
      <c r="H1283" s="525" t="str">
        <f t="shared" si="302"/>
        <v/>
      </c>
      <c r="I1283" s="567" t="str">
        <f t="shared" si="308"/>
        <v>否</v>
      </c>
      <c r="J1283" s="568" t="str">
        <f t="shared" si="309"/>
        <v>项</v>
      </c>
    </row>
    <row r="1284" ht="34.9" customHeight="1" spans="1:10">
      <c r="A1284" s="553">
        <f t="shared" si="300"/>
        <v>5</v>
      </c>
      <c r="B1284" s="376">
        <v>22403</v>
      </c>
      <c r="C1284" s="377" t="s">
        <v>1116</v>
      </c>
      <c r="D1284" s="277">
        <f>SUM(D1285:D1289)</f>
        <v>0</v>
      </c>
      <c r="E1284" s="277">
        <f t="shared" ref="D1284:F1284" si="314">SUM(E1285:E1289)</f>
        <v>0</v>
      </c>
      <c r="F1284" s="277">
        <f t="shared" si="314"/>
        <v>0</v>
      </c>
      <c r="G1284" s="525" t="str">
        <f t="shared" si="301"/>
        <v/>
      </c>
      <c r="H1284" s="525" t="str">
        <f t="shared" si="302"/>
        <v/>
      </c>
      <c r="I1284" s="567" t="str">
        <f t="shared" si="308"/>
        <v>否</v>
      </c>
      <c r="J1284" s="568" t="str">
        <f t="shared" si="309"/>
        <v>款</v>
      </c>
    </row>
    <row r="1285" ht="34.9" customHeight="1" spans="1:10">
      <c r="A1285" s="553">
        <f t="shared" si="300"/>
        <v>7</v>
      </c>
      <c r="B1285" s="376">
        <v>2240301</v>
      </c>
      <c r="C1285" s="377" t="s">
        <v>139</v>
      </c>
      <c r="D1285" s="277">
        <v>0</v>
      </c>
      <c r="E1285" s="277">
        <v>0</v>
      </c>
      <c r="F1285" s="277"/>
      <c r="G1285" s="525" t="str">
        <f t="shared" si="301"/>
        <v/>
      </c>
      <c r="H1285" s="525" t="str">
        <f t="shared" si="302"/>
        <v/>
      </c>
      <c r="I1285" s="567" t="str">
        <f t="shared" si="308"/>
        <v>否</v>
      </c>
      <c r="J1285" s="568" t="str">
        <f t="shared" si="309"/>
        <v>项</v>
      </c>
    </row>
    <row r="1286" ht="34.9" customHeight="1" spans="1:10">
      <c r="A1286" s="553">
        <f t="shared" ref="A1286:A1336" si="315">LEN(B1286)</f>
        <v>7</v>
      </c>
      <c r="B1286" s="376">
        <v>2240302</v>
      </c>
      <c r="C1286" s="377" t="s">
        <v>140</v>
      </c>
      <c r="D1286" s="277">
        <v>0</v>
      </c>
      <c r="E1286" s="277">
        <v>0</v>
      </c>
      <c r="F1286" s="277"/>
      <c r="G1286" s="525" t="str">
        <f t="shared" ref="G1286:G1336" si="316">IF(D1286&lt;&gt;0,F1286/D1286-1,"")</f>
        <v/>
      </c>
      <c r="H1286" s="525" t="str">
        <f t="shared" ref="H1286:H1336" si="317">IF(E1286&lt;&gt;0,F1286/E1286,"")</f>
        <v/>
      </c>
      <c r="I1286" s="567" t="str">
        <f t="shared" si="308"/>
        <v>否</v>
      </c>
      <c r="J1286" s="568" t="str">
        <f t="shared" si="309"/>
        <v>项</v>
      </c>
    </row>
    <row r="1287" ht="34.9" customHeight="1" spans="1:10">
      <c r="A1287" s="553">
        <f t="shared" si="315"/>
        <v>7</v>
      </c>
      <c r="B1287" s="376">
        <v>2240303</v>
      </c>
      <c r="C1287" s="377" t="s">
        <v>141</v>
      </c>
      <c r="D1287" s="277">
        <v>0</v>
      </c>
      <c r="E1287" s="277">
        <v>0</v>
      </c>
      <c r="F1287" s="277"/>
      <c r="G1287" s="525" t="str">
        <f t="shared" si="316"/>
        <v/>
      </c>
      <c r="H1287" s="525" t="str">
        <f t="shared" si="317"/>
        <v/>
      </c>
      <c r="I1287" s="567" t="str">
        <f t="shared" si="308"/>
        <v>否</v>
      </c>
      <c r="J1287" s="568" t="str">
        <f t="shared" si="309"/>
        <v>项</v>
      </c>
    </row>
    <row r="1288" ht="34.9" customHeight="1" spans="1:10">
      <c r="A1288" s="553">
        <f t="shared" si="315"/>
        <v>7</v>
      </c>
      <c r="B1288" s="376">
        <v>2240304</v>
      </c>
      <c r="C1288" s="377" t="s">
        <v>1117</v>
      </c>
      <c r="D1288" s="277">
        <v>0</v>
      </c>
      <c r="E1288" s="277">
        <v>0</v>
      </c>
      <c r="F1288" s="277"/>
      <c r="G1288" s="525" t="str">
        <f t="shared" si="316"/>
        <v/>
      </c>
      <c r="H1288" s="525" t="str">
        <f t="shared" si="317"/>
        <v/>
      </c>
      <c r="I1288" s="567" t="str">
        <f t="shared" si="308"/>
        <v>否</v>
      </c>
      <c r="J1288" s="568" t="str">
        <f t="shared" si="309"/>
        <v>项</v>
      </c>
    </row>
    <row r="1289" ht="34.9" customHeight="1" spans="1:10">
      <c r="A1289" s="553">
        <f t="shared" si="315"/>
        <v>7</v>
      </c>
      <c r="B1289" s="376">
        <v>2240399</v>
      </c>
      <c r="C1289" s="377" t="s">
        <v>1118</v>
      </c>
      <c r="D1289" s="277">
        <v>0</v>
      </c>
      <c r="E1289" s="277">
        <v>0</v>
      </c>
      <c r="F1289" s="277"/>
      <c r="G1289" s="525" t="str">
        <f t="shared" si="316"/>
        <v/>
      </c>
      <c r="H1289" s="525" t="str">
        <f t="shared" si="317"/>
        <v/>
      </c>
      <c r="I1289" s="567" t="str">
        <f t="shared" si="308"/>
        <v>否</v>
      </c>
      <c r="J1289" s="568" t="str">
        <f t="shared" si="309"/>
        <v>项</v>
      </c>
    </row>
    <row r="1290" ht="34.9" customHeight="1" spans="1:10">
      <c r="A1290" s="553">
        <f t="shared" si="315"/>
        <v>5</v>
      </c>
      <c r="B1290" s="376">
        <v>22404</v>
      </c>
      <c r="C1290" s="377" t="s">
        <v>1119</v>
      </c>
      <c r="D1290" s="277">
        <f t="shared" ref="D1290:F1290" si="318">SUM(D1291:D1297)</f>
        <v>0</v>
      </c>
      <c r="E1290" s="277">
        <f t="shared" si="318"/>
        <v>0</v>
      </c>
      <c r="F1290" s="277">
        <f t="shared" si="318"/>
        <v>0</v>
      </c>
      <c r="G1290" s="525" t="str">
        <f t="shared" si="316"/>
        <v/>
      </c>
      <c r="H1290" s="525" t="str">
        <f t="shared" si="317"/>
        <v/>
      </c>
      <c r="I1290" s="567" t="str">
        <f t="shared" si="308"/>
        <v>否</v>
      </c>
      <c r="J1290" s="568" t="str">
        <f t="shared" si="309"/>
        <v>款</v>
      </c>
    </row>
    <row r="1291" ht="34.9" customHeight="1" spans="1:10">
      <c r="A1291" s="553">
        <f t="shared" si="315"/>
        <v>7</v>
      </c>
      <c r="B1291" s="376">
        <v>2240401</v>
      </c>
      <c r="C1291" s="377" t="s">
        <v>139</v>
      </c>
      <c r="D1291" s="277">
        <v>0</v>
      </c>
      <c r="E1291" s="277">
        <v>0</v>
      </c>
      <c r="F1291" s="277"/>
      <c r="G1291" s="525" t="str">
        <f t="shared" si="316"/>
        <v/>
      </c>
      <c r="H1291" s="525" t="str">
        <f t="shared" si="317"/>
        <v/>
      </c>
      <c r="I1291" s="567" t="str">
        <f t="shared" si="308"/>
        <v>否</v>
      </c>
      <c r="J1291" s="568" t="str">
        <f t="shared" si="309"/>
        <v>项</v>
      </c>
    </row>
    <row r="1292" ht="34.9" customHeight="1" spans="1:10">
      <c r="A1292" s="553">
        <f t="shared" si="315"/>
        <v>7</v>
      </c>
      <c r="B1292" s="376">
        <v>2240402</v>
      </c>
      <c r="C1292" s="377" t="s">
        <v>140</v>
      </c>
      <c r="D1292" s="277">
        <v>0</v>
      </c>
      <c r="E1292" s="277">
        <v>0</v>
      </c>
      <c r="F1292" s="277"/>
      <c r="G1292" s="525" t="str">
        <f t="shared" si="316"/>
        <v/>
      </c>
      <c r="H1292" s="525" t="str">
        <f t="shared" si="317"/>
        <v/>
      </c>
      <c r="I1292" s="567" t="str">
        <f t="shared" si="308"/>
        <v>否</v>
      </c>
      <c r="J1292" s="568" t="str">
        <f t="shared" si="309"/>
        <v>项</v>
      </c>
    </row>
    <row r="1293" ht="34.9" customHeight="1" spans="1:10">
      <c r="A1293" s="553">
        <f t="shared" si="315"/>
        <v>7</v>
      </c>
      <c r="B1293" s="376">
        <v>2240403</v>
      </c>
      <c r="C1293" s="377" t="s">
        <v>141</v>
      </c>
      <c r="D1293" s="277">
        <v>0</v>
      </c>
      <c r="E1293" s="277">
        <v>0</v>
      </c>
      <c r="F1293" s="277"/>
      <c r="G1293" s="525" t="str">
        <f t="shared" si="316"/>
        <v/>
      </c>
      <c r="H1293" s="525" t="str">
        <f t="shared" si="317"/>
        <v/>
      </c>
      <c r="I1293" s="567" t="str">
        <f t="shared" si="308"/>
        <v>否</v>
      </c>
      <c r="J1293" s="568" t="str">
        <f t="shared" si="309"/>
        <v>项</v>
      </c>
    </row>
    <row r="1294" ht="34.9" customHeight="1" spans="1:10">
      <c r="A1294" s="553">
        <f t="shared" si="315"/>
        <v>7</v>
      </c>
      <c r="B1294" s="376">
        <v>2240404</v>
      </c>
      <c r="C1294" s="377" t="s">
        <v>1120</v>
      </c>
      <c r="D1294" s="277">
        <v>0</v>
      </c>
      <c r="E1294" s="277">
        <v>0</v>
      </c>
      <c r="F1294" s="277"/>
      <c r="G1294" s="525" t="str">
        <f t="shared" si="316"/>
        <v/>
      </c>
      <c r="H1294" s="525" t="str">
        <f t="shared" si="317"/>
        <v/>
      </c>
      <c r="I1294" s="567" t="str">
        <f t="shared" si="308"/>
        <v>否</v>
      </c>
      <c r="J1294" s="568" t="str">
        <f t="shared" si="309"/>
        <v>项</v>
      </c>
    </row>
    <row r="1295" ht="34.9" customHeight="1" spans="1:10">
      <c r="A1295" s="553">
        <f t="shared" si="315"/>
        <v>7</v>
      </c>
      <c r="B1295" s="376">
        <v>2240405</v>
      </c>
      <c r="C1295" s="377" t="s">
        <v>1121</v>
      </c>
      <c r="D1295" s="277">
        <v>0</v>
      </c>
      <c r="E1295" s="277">
        <v>0</v>
      </c>
      <c r="F1295" s="277"/>
      <c r="G1295" s="525" t="str">
        <f t="shared" si="316"/>
        <v/>
      </c>
      <c r="H1295" s="525" t="str">
        <f t="shared" si="317"/>
        <v/>
      </c>
      <c r="I1295" s="567" t="str">
        <f t="shared" si="308"/>
        <v>否</v>
      </c>
      <c r="J1295" s="568" t="str">
        <f t="shared" si="309"/>
        <v>项</v>
      </c>
    </row>
    <row r="1296" ht="34.9" customHeight="1" spans="1:10">
      <c r="A1296" s="553">
        <f t="shared" si="315"/>
        <v>7</v>
      </c>
      <c r="B1296" s="376">
        <v>2240450</v>
      </c>
      <c r="C1296" s="377" t="s">
        <v>148</v>
      </c>
      <c r="D1296" s="277">
        <v>0</v>
      </c>
      <c r="E1296" s="277">
        <v>0</v>
      </c>
      <c r="F1296" s="277"/>
      <c r="G1296" s="525" t="str">
        <f t="shared" si="316"/>
        <v/>
      </c>
      <c r="H1296" s="525" t="str">
        <f t="shared" si="317"/>
        <v/>
      </c>
      <c r="I1296" s="567" t="str">
        <f t="shared" si="308"/>
        <v>否</v>
      </c>
      <c r="J1296" s="568" t="str">
        <f t="shared" si="309"/>
        <v>项</v>
      </c>
    </row>
    <row r="1297" ht="34.9" customHeight="1" spans="1:10">
      <c r="A1297" s="553">
        <f t="shared" si="315"/>
        <v>7</v>
      </c>
      <c r="B1297" s="376">
        <v>2240499</v>
      </c>
      <c r="C1297" s="377" t="s">
        <v>1122</v>
      </c>
      <c r="D1297" s="277">
        <v>0</v>
      </c>
      <c r="E1297" s="277">
        <v>0</v>
      </c>
      <c r="F1297" s="277"/>
      <c r="G1297" s="525" t="str">
        <f t="shared" si="316"/>
        <v/>
      </c>
      <c r="H1297" s="525" t="str">
        <f t="shared" si="317"/>
        <v/>
      </c>
      <c r="I1297" s="567" t="str">
        <f t="shared" si="308"/>
        <v>否</v>
      </c>
      <c r="J1297" s="568" t="str">
        <f t="shared" si="309"/>
        <v>项</v>
      </c>
    </row>
    <row r="1298" ht="34.9" customHeight="1" spans="1:10">
      <c r="A1298" s="553">
        <f t="shared" si="315"/>
        <v>5</v>
      </c>
      <c r="B1298" s="376">
        <v>22405</v>
      </c>
      <c r="C1298" s="377" t="s">
        <v>1123</v>
      </c>
      <c r="D1298" s="277">
        <f>SUM(D1299:D1310)</f>
        <v>142</v>
      </c>
      <c r="E1298" s="277">
        <f t="shared" ref="D1298:F1298" si="319">SUM(E1299:E1310)</f>
        <v>140</v>
      </c>
      <c r="F1298" s="277">
        <f t="shared" si="319"/>
        <v>126</v>
      </c>
      <c r="G1298" s="525">
        <f t="shared" si="316"/>
        <v>-0.113</v>
      </c>
      <c r="H1298" s="525">
        <f t="shared" si="317"/>
        <v>0.9</v>
      </c>
      <c r="I1298" s="567" t="str">
        <f t="shared" si="308"/>
        <v>是</v>
      </c>
      <c r="J1298" s="568" t="str">
        <f t="shared" si="309"/>
        <v>款</v>
      </c>
    </row>
    <row r="1299" ht="34.9" customHeight="1" spans="1:10">
      <c r="A1299" s="553">
        <f t="shared" si="315"/>
        <v>7</v>
      </c>
      <c r="B1299" s="376">
        <v>2240501</v>
      </c>
      <c r="C1299" s="377" t="s">
        <v>139</v>
      </c>
      <c r="D1299" s="277">
        <v>132</v>
      </c>
      <c r="E1299" s="277">
        <v>139</v>
      </c>
      <c r="F1299" s="277">
        <v>124</v>
      </c>
      <c r="G1299" s="525">
        <f t="shared" si="316"/>
        <v>-0.061</v>
      </c>
      <c r="H1299" s="525">
        <f t="shared" si="317"/>
        <v>0.892</v>
      </c>
      <c r="I1299" s="567" t="str">
        <f t="shared" si="308"/>
        <v>是</v>
      </c>
      <c r="J1299" s="568" t="str">
        <f t="shared" si="309"/>
        <v>项</v>
      </c>
    </row>
    <row r="1300" ht="34.9" customHeight="1" spans="1:10">
      <c r="A1300" s="553">
        <f t="shared" si="315"/>
        <v>7</v>
      </c>
      <c r="B1300" s="376">
        <v>2240502</v>
      </c>
      <c r="C1300" s="377" t="s">
        <v>140</v>
      </c>
      <c r="D1300" s="277">
        <v>5</v>
      </c>
      <c r="E1300" s="277">
        <v>0</v>
      </c>
      <c r="F1300" s="277"/>
      <c r="G1300" s="525">
        <f t="shared" si="316"/>
        <v>-1</v>
      </c>
      <c r="H1300" s="525" t="str">
        <f t="shared" si="317"/>
        <v/>
      </c>
      <c r="I1300" s="567" t="str">
        <f t="shared" si="308"/>
        <v>是</v>
      </c>
      <c r="J1300" s="568" t="str">
        <f t="shared" si="309"/>
        <v>项</v>
      </c>
    </row>
    <row r="1301" ht="34.9" customHeight="1" spans="1:10">
      <c r="A1301" s="553">
        <f t="shared" si="315"/>
        <v>7</v>
      </c>
      <c r="B1301" s="376">
        <v>2240503</v>
      </c>
      <c r="C1301" s="378" t="s">
        <v>141</v>
      </c>
      <c r="D1301" s="277">
        <v>0</v>
      </c>
      <c r="E1301" s="277">
        <v>0</v>
      </c>
      <c r="F1301" s="277"/>
      <c r="G1301" s="525" t="str">
        <f t="shared" si="316"/>
        <v/>
      </c>
      <c r="H1301" s="525" t="str">
        <f t="shared" si="317"/>
        <v/>
      </c>
      <c r="I1301" s="567" t="str">
        <f t="shared" si="308"/>
        <v>否</v>
      </c>
      <c r="J1301" s="568" t="str">
        <f t="shared" si="309"/>
        <v>项</v>
      </c>
    </row>
    <row r="1302" ht="34.9" customHeight="1" spans="1:10">
      <c r="A1302" s="553">
        <f t="shared" si="315"/>
        <v>7</v>
      </c>
      <c r="B1302" s="376">
        <v>2240504</v>
      </c>
      <c r="C1302" s="378" t="s">
        <v>1124</v>
      </c>
      <c r="D1302" s="277">
        <v>1</v>
      </c>
      <c r="E1302" s="277">
        <v>0</v>
      </c>
      <c r="F1302" s="277"/>
      <c r="G1302" s="525">
        <f t="shared" si="316"/>
        <v>-1</v>
      </c>
      <c r="H1302" s="525" t="str">
        <f t="shared" si="317"/>
        <v/>
      </c>
      <c r="I1302" s="567" t="str">
        <f t="shared" si="308"/>
        <v>是</v>
      </c>
      <c r="J1302" s="568" t="str">
        <f t="shared" si="309"/>
        <v>项</v>
      </c>
    </row>
    <row r="1303" ht="34.9" customHeight="1" spans="1:10">
      <c r="A1303" s="553">
        <f t="shared" si="315"/>
        <v>7</v>
      </c>
      <c r="B1303" s="376">
        <v>2240505</v>
      </c>
      <c r="C1303" s="378" t="s">
        <v>1125</v>
      </c>
      <c r="D1303" s="277">
        <v>4</v>
      </c>
      <c r="E1303" s="277">
        <v>1</v>
      </c>
      <c r="F1303" s="277">
        <v>2</v>
      </c>
      <c r="G1303" s="525">
        <f t="shared" si="316"/>
        <v>-0.5</v>
      </c>
      <c r="H1303" s="525">
        <f t="shared" si="317"/>
        <v>2</v>
      </c>
      <c r="I1303" s="567" t="str">
        <f t="shared" si="308"/>
        <v>是</v>
      </c>
      <c r="J1303" s="568" t="str">
        <f t="shared" si="309"/>
        <v>项</v>
      </c>
    </row>
    <row r="1304" ht="34.9" customHeight="1" spans="1:10">
      <c r="A1304" s="553">
        <f t="shared" si="315"/>
        <v>7</v>
      </c>
      <c r="B1304" s="376">
        <v>2240506</v>
      </c>
      <c r="C1304" s="378" t="s">
        <v>1126</v>
      </c>
      <c r="D1304" s="277">
        <v>0</v>
      </c>
      <c r="E1304" s="277">
        <v>0</v>
      </c>
      <c r="F1304" s="277"/>
      <c r="G1304" s="525" t="str">
        <f t="shared" si="316"/>
        <v/>
      </c>
      <c r="H1304" s="525" t="str">
        <f t="shared" si="317"/>
        <v/>
      </c>
      <c r="I1304" s="567" t="str">
        <f t="shared" si="308"/>
        <v>否</v>
      </c>
      <c r="J1304" s="568" t="str">
        <f t="shared" si="309"/>
        <v>项</v>
      </c>
    </row>
    <row r="1305" ht="34.9" customHeight="1" spans="1:10">
      <c r="A1305" s="553">
        <f t="shared" si="315"/>
        <v>7</v>
      </c>
      <c r="B1305" s="376">
        <v>2240507</v>
      </c>
      <c r="C1305" s="378" t="s">
        <v>1127</v>
      </c>
      <c r="D1305" s="277">
        <v>0</v>
      </c>
      <c r="E1305" s="277">
        <v>0</v>
      </c>
      <c r="F1305" s="277"/>
      <c r="G1305" s="525" t="str">
        <f t="shared" si="316"/>
        <v/>
      </c>
      <c r="H1305" s="525" t="str">
        <f t="shared" si="317"/>
        <v/>
      </c>
      <c r="I1305" s="567" t="str">
        <f t="shared" si="308"/>
        <v>否</v>
      </c>
      <c r="J1305" s="568" t="str">
        <f t="shared" si="309"/>
        <v>项</v>
      </c>
    </row>
    <row r="1306" ht="34.9" customHeight="1" spans="1:10">
      <c r="A1306" s="553">
        <f t="shared" si="315"/>
        <v>7</v>
      </c>
      <c r="B1306" s="376">
        <v>2240508</v>
      </c>
      <c r="C1306" s="378" t="s">
        <v>1128</v>
      </c>
      <c r="D1306" s="277">
        <v>0</v>
      </c>
      <c r="E1306" s="277">
        <v>0</v>
      </c>
      <c r="F1306" s="277"/>
      <c r="G1306" s="525" t="str">
        <f t="shared" si="316"/>
        <v/>
      </c>
      <c r="H1306" s="525" t="str">
        <f t="shared" si="317"/>
        <v/>
      </c>
      <c r="I1306" s="567" t="str">
        <f t="shared" si="308"/>
        <v>否</v>
      </c>
      <c r="J1306" s="568" t="str">
        <f t="shared" si="309"/>
        <v>项</v>
      </c>
    </row>
    <row r="1307" ht="34.9" customHeight="1" spans="1:10">
      <c r="A1307" s="553">
        <f t="shared" si="315"/>
        <v>7</v>
      </c>
      <c r="B1307" s="376">
        <v>2240509</v>
      </c>
      <c r="C1307" s="378" t="s">
        <v>1129</v>
      </c>
      <c r="D1307" s="277">
        <v>0</v>
      </c>
      <c r="E1307" s="277">
        <v>0</v>
      </c>
      <c r="F1307" s="277"/>
      <c r="G1307" s="525" t="str">
        <f t="shared" si="316"/>
        <v/>
      </c>
      <c r="H1307" s="525" t="str">
        <f t="shared" si="317"/>
        <v/>
      </c>
      <c r="I1307" s="567" t="str">
        <f t="shared" si="308"/>
        <v>否</v>
      </c>
      <c r="J1307" s="568" t="str">
        <f t="shared" si="309"/>
        <v>项</v>
      </c>
    </row>
    <row r="1308" ht="34.9" customHeight="1" spans="1:10">
      <c r="A1308" s="553">
        <f t="shared" si="315"/>
        <v>7</v>
      </c>
      <c r="B1308" s="376">
        <v>2240510</v>
      </c>
      <c r="C1308" s="377" t="s">
        <v>1130</v>
      </c>
      <c r="D1308" s="277">
        <v>0</v>
      </c>
      <c r="E1308" s="277">
        <v>0</v>
      </c>
      <c r="F1308" s="277"/>
      <c r="G1308" s="525" t="str">
        <f t="shared" si="316"/>
        <v/>
      </c>
      <c r="H1308" s="525" t="str">
        <f t="shared" si="317"/>
        <v/>
      </c>
      <c r="I1308" s="567" t="str">
        <f t="shared" si="308"/>
        <v>否</v>
      </c>
      <c r="J1308" s="568" t="str">
        <f t="shared" si="309"/>
        <v>项</v>
      </c>
    </row>
    <row r="1309" ht="34.9" customHeight="1" spans="1:10">
      <c r="A1309" s="553">
        <f t="shared" si="315"/>
        <v>7</v>
      </c>
      <c r="B1309" s="376">
        <v>2240550</v>
      </c>
      <c r="C1309" s="377" t="s">
        <v>1131</v>
      </c>
      <c r="D1309" s="277">
        <v>0</v>
      </c>
      <c r="E1309" s="277">
        <v>0</v>
      </c>
      <c r="F1309" s="277"/>
      <c r="G1309" s="525" t="str">
        <f t="shared" si="316"/>
        <v/>
      </c>
      <c r="H1309" s="525" t="str">
        <f t="shared" si="317"/>
        <v/>
      </c>
      <c r="I1309" s="567" t="str">
        <f t="shared" si="308"/>
        <v>否</v>
      </c>
      <c r="J1309" s="568" t="str">
        <f t="shared" si="309"/>
        <v>项</v>
      </c>
    </row>
    <row r="1310" ht="34.9" customHeight="1" spans="1:10">
      <c r="A1310" s="553">
        <f t="shared" si="315"/>
        <v>7</v>
      </c>
      <c r="B1310" s="376">
        <v>2240599</v>
      </c>
      <c r="C1310" s="378" t="s">
        <v>1132</v>
      </c>
      <c r="D1310" s="277">
        <v>0</v>
      </c>
      <c r="E1310" s="277">
        <v>0</v>
      </c>
      <c r="F1310" s="277"/>
      <c r="G1310" s="525" t="str">
        <f t="shared" si="316"/>
        <v/>
      </c>
      <c r="H1310" s="525" t="str">
        <f t="shared" si="317"/>
        <v/>
      </c>
      <c r="I1310" s="567" t="str">
        <f t="shared" si="308"/>
        <v>否</v>
      </c>
      <c r="J1310" s="568" t="str">
        <f t="shared" si="309"/>
        <v>项</v>
      </c>
    </row>
    <row r="1311" ht="34.9" customHeight="1" spans="1:10">
      <c r="A1311" s="553">
        <f t="shared" si="315"/>
        <v>5</v>
      </c>
      <c r="B1311" s="376">
        <v>22406</v>
      </c>
      <c r="C1311" s="377" t="s">
        <v>1133</v>
      </c>
      <c r="D1311" s="277">
        <f>SUM(D1312:D1314)</f>
        <v>199</v>
      </c>
      <c r="E1311" s="277">
        <f t="shared" ref="D1311:F1311" si="320">SUM(E1312:E1314)</f>
        <v>458</v>
      </c>
      <c r="F1311" s="277">
        <f t="shared" si="320"/>
        <v>44</v>
      </c>
      <c r="G1311" s="525">
        <f t="shared" si="316"/>
        <v>-0.779</v>
      </c>
      <c r="H1311" s="525">
        <f t="shared" si="317"/>
        <v>0.096</v>
      </c>
      <c r="I1311" s="567" t="str">
        <f t="shared" si="308"/>
        <v>是</v>
      </c>
      <c r="J1311" s="568" t="str">
        <f t="shared" si="309"/>
        <v>款</v>
      </c>
    </row>
    <row r="1312" ht="34.9" customHeight="1" spans="1:10">
      <c r="A1312" s="553">
        <f t="shared" si="315"/>
        <v>7</v>
      </c>
      <c r="B1312" s="376">
        <v>2240601</v>
      </c>
      <c r="C1312" s="378" t="s">
        <v>1134</v>
      </c>
      <c r="D1312" s="277">
        <v>119</v>
      </c>
      <c r="E1312" s="277">
        <v>358</v>
      </c>
      <c r="F1312" s="277">
        <v>44</v>
      </c>
      <c r="G1312" s="525">
        <f t="shared" si="316"/>
        <v>-0.63</v>
      </c>
      <c r="H1312" s="525">
        <f t="shared" si="317"/>
        <v>0.123</v>
      </c>
      <c r="I1312" s="567" t="str">
        <f t="shared" si="308"/>
        <v>是</v>
      </c>
      <c r="J1312" s="568" t="str">
        <f t="shared" si="309"/>
        <v>项</v>
      </c>
    </row>
    <row r="1313" ht="34.9" customHeight="1" spans="1:10">
      <c r="A1313" s="553">
        <f t="shared" si="315"/>
        <v>7</v>
      </c>
      <c r="B1313" s="376">
        <v>2240602</v>
      </c>
      <c r="C1313" s="378" t="s">
        <v>1135</v>
      </c>
      <c r="D1313" s="277">
        <v>15</v>
      </c>
      <c r="E1313" s="277">
        <v>16</v>
      </c>
      <c r="F1313" s="277"/>
      <c r="G1313" s="525">
        <f t="shared" si="316"/>
        <v>-1</v>
      </c>
      <c r="H1313" s="525">
        <f t="shared" si="317"/>
        <v>0</v>
      </c>
      <c r="I1313" s="567" t="str">
        <f t="shared" si="308"/>
        <v>是</v>
      </c>
      <c r="J1313" s="568" t="str">
        <f t="shared" si="309"/>
        <v>项</v>
      </c>
    </row>
    <row r="1314" ht="34.9" customHeight="1" spans="1:10">
      <c r="A1314" s="553">
        <f t="shared" si="315"/>
        <v>7</v>
      </c>
      <c r="B1314" s="376">
        <v>2240699</v>
      </c>
      <c r="C1314" s="378" t="s">
        <v>1136</v>
      </c>
      <c r="D1314" s="277">
        <v>65</v>
      </c>
      <c r="E1314" s="277">
        <v>84</v>
      </c>
      <c r="F1314" s="277"/>
      <c r="G1314" s="525">
        <f t="shared" si="316"/>
        <v>-1</v>
      </c>
      <c r="H1314" s="525">
        <f t="shared" si="317"/>
        <v>0</v>
      </c>
      <c r="I1314" s="567" t="str">
        <f t="shared" ref="I1314:I1324" si="321">IF(LEN(B1314)=3,"是",IF(C1314&lt;&gt;"",IF(SUM(D1314:F1314)&lt;&gt;0,"是","否"),"是"))</f>
        <v>是</v>
      </c>
      <c r="J1314" s="568" t="str">
        <f t="shared" ref="J1314:J1324" si="322">IF(LEN(B1314)=3,"类",IF(LEN(B1314)=5,"款","项"))</f>
        <v>项</v>
      </c>
    </row>
    <row r="1315" ht="34.9" customHeight="1" spans="1:10">
      <c r="A1315" s="553">
        <f t="shared" si="315"/>
        <v>5</v>
      </c>
      <c r="B1315" s="376">
        <v>22407</v>
      </c>
      <c r="C1315" s="378" t="s">
        <v>1137</v>
      </c>
      <c r="D1315" s="277">
        <f>SUM(D1316:D1320)</f>
        <v>17</v>
      </c>
      <c r="E1315" s="277">
        <f t="shared" ref="D1315:F1315" si="323">SUM(E1316:E1320)</f>
        <v>50</v>
      </c>
      <c r="F1315" s="277">
        <f t="shared" si="323"/>
        <v>1</v>
      </c>
      <c r="G1315" s="525">
        <f t="shared" si="316"/>
        <v>-0.941</v>
      </c>
      <c r="H1315" s="525">
        <f t="shared" si="317"/>
        <v>0.02</v>
      </c>
      <c r="I1315" s="567" t="str">
        <f t="shared" si="321"/>
        <v>是</v>
      </c>
      <c r="J1315" s="568" t="str">
        <f t="shared" si="322"/>
        <v>款</v>
      </c>
    </row>
    <row r="1316" ht="34.9" customHeight="1" spans="1:10">
      <c r="A1316" s="553">
        <f t="shared" si="315"/>
        <v>7</v>
      </c>
      <c r="B1316" s="376">
        <v>2240701</v>
      </c>
      <c r="C1316" s="193" t="s">
        <v>1138</v>
      </c>
      <c r="D1316" s="277">
        <v>0</v>
      </c>
      <c r="E1316" s="277">
        <v>0</v>
      </c>
      <c r="F1316" s="277"/>
      <c r="G1316" s="525" t="str">
        <f t="shared" si="316"/>
        <v/>
      </c>
      <c r="H1316" s="525" t="str">
        <f t="shared" si="317"/>
        <v/>
      </c>
      <c r="I1316" s="567" t="str">
        <f t="shared" si="321"/>
        <v>否</v>
      </c>
      <c r="J1316" s="568" t="str">
        <f t="shared" si="322"/>
        <v>项</v>
      </c>
    </row>
    <row r="1317" ht="34.9" customHeight="1" spans="1:10">
      <c r="A1317" s="553">
        <f t="shared" si="315"/>
        <v>7</v>
      </c>
      <c r="B1317" s="376">
        <v>2240702</v>
      </c>
      <c r="C1317" s="193" t="s">
        <v>1139</v>
      </c>
      <c r="D1317" s="277">
        <v>17</v>
      </c>
      <c r="E1317" s="277">
        <v>20</v>
      </c>
      <c r="F1317" s="277"/>
      <c r="G1317" s="525">
        <f t="shared" si="316"/>
        <v>-1</v>
      </c>
      <c r="H1317" s="525">
        <f t="shared" si="317"/>
        <v>0</v>
      </c>
      <c r="I1317" s="567" t="str">
        <f t="shared" si="321"/>
        <v>是</v>
      </c>
      <c r="J1317" s="568" t="str">
        <f t="shared" si="322"/>
        <v>项</v>
      </c>
    </row>
    <row r="1318" ht="34.9" customHeight="1" spans="1:10">
      <c r="A1318" s="553">
        <f t="shared" si="315"/>
        <v>7</v>
      </c>
      <c r="B1318" s="376">
        <v>2240703</v>
      </c>
      <c r="C1318" s="377" t="s">
        <v>1140</v>
      </c>
      <c r="D1318" s="277">
        <v>0</v>
      </c>
      <c r="E1318" s="277">
        <v>30</v>
      </c>
      <c r="F1318" s="277">
        <v>1</v>
      </c>
      <c r="G1318" s="525" t="str">
        <f t="shared" si="316"/>
        <v/>
      </c>
      <c r="H1318" s="525">
        <f t="shared" si="317"/>
        <v>0.033</v>
      </c>
      <c r="I1318" s="567" t="str">
        <f t="shared" si="321"/>
        <v>是</v>
      </c>
      <c r="J1318" s="568" t="str">
        <f t="shared" si="322"/>
        <v>项</v>
      </c>
    </row>
    <row r="1319" ht="34.9" customHeight="1" spans="1:10">
      <c r="A1319" s="553">
        <f t="shared" si="315"/>
        <v>7</v>
      </c>
      <c r="B1319" s="376">
        <v>2240704</v>
      </c>
      <c r="C1319" s="377" t="s">
        <v>1141</v>
      </c>
      <c r="D1319" s="277">
        <v>0</v>
      </c>
      <c r="E1319" s="277">
        <v>0</v>
      </c>
      <c r="F1319" s="277"/>
      <c r="G1319" s="525" t="str">
        <f t="shared" si="316"/>
        <v/>
      </c>
      <c r="H1319" s="525" t="str">
        <f t="shared" si="317"/>
        <v/>
      </c>
      <c r="I1319" s="567" t="str">
        <f t="shared" si="321"/>
        <v>否</v>
      </c>
      <c r="J1319" s="568" t="str">
        <f t="shared" si="322"/>
        <v>项</v>
      </c>
    </row>
    <row r="1320" ht="34.9" customHeight="1" spans="1:10">
      <c r="A1320" s="553">
        <f t="shared" si="315"/>
        <v>7</v>
      </c>
      <c r="B1320" s="376">
        <v>2240799</v>
      </c>
      <c r="C1320" s="377" t="s">
        <v>1142</v>
      </c>
      <c r="D1320" s="277">
        <v>0</v>
      </c>
      <c r="E1320" s="277">
        <v>0</v>
      </c>
      <c r="F1320" s="277"/>
      <c r="G1320" s="525" t="str">
        <f t="shared" si="316"/>
        <v/>
      </c>
      <c r="H1320" s="525" t="str">
        <f t="shared" si="317"/>
        <v/>
      </c>
      <c r="I1320" s="567" t="str">
        <f t="shared" si="321"/>
        <v>否</v>
      </c>
      <c r="J1320" s="568" t="str">
        <f t="shared" si="322"/>
        <v>项</v>
      </c>
    </row>
    <row r="1321" ht="34.9" customHeight="1" spans="1:10">
      <c r="A1321" s="553">
        <f t="shared" si="315"/>
        <v>5</v>
      </c>
      <c r="B1321" s="376">
        <v>22499</v>
      </c>
      <c r="C1321" s="377" t="s">
        <v>1143</v>
      </c>
      <c r="D1321" s="277">
        <v>110</v>
      </c>
      <c r="E1321" s="277">
        <f t="shared" ref="D1321:F1321" si="324">SUM(E1322)</f>
        <v>0</v>
      </c>
      <c r="F1321" s="277">
        <f t="shared" si="324"/>
        <v>22</v>
      </c>
      <c r="G1321" s="525">
        <f t="shared" si="316"/>
        <v>-0.8</v>
      </c>
      <c r="H1321" s="525" t="str">
        <f t="shared" si="317"/>
        <v/>
      </c>
      <c r="I1321" s="567" t="str">
        <f t="shared" si="321"/>
        <v>是</v>
      </c>
      <c r="J1321" s="568" t="str">
        <f t="shared" si="322"/>
        <v>款</v>
      </c>
    </row>
    <row r="1322" ht="34.9" customHeight="1" spans="1:10">
      <c r="A1322" s="553">
        <f t="shared" si="315"/>
        <v>7</v>
      </c>
      <c r="B1322" s="376">
        <v>2249999</v>
      </c>
      <c r="C1322" s="377" t="s">
        <v>1144</v>
      </c>
      <c r="D1322" s="277">
        <v>110</v>
      </c>
      <c r="E1322" s="277">
        <v>0</v>
      </c>
      <c r="F1322" s="277">
        <v>22</v>
      </c>
      <c r="G1322" s="525">
        <f t="shared" si="316"/>
        <v>-0.8</v>
      </c>
      <c r="H1322" s="525" t="str">
        <f t="shared" si="317"/>
        <v/>
      </c>
      <c r="I1322" s="567" t="str">
        <f t="shared" si="321"/>
        <v>是</v>
      </c>
      <c r="J1322" s="568" t="str">
        <f t="shared" si="322"/>
        <v>项</v>
      </c>
    </row>
    <row r="1323" ht="34.9" customHeight="1" spans="1:10">
      <c r="A1323" s="553">
        <f t="shared" si="315"/>
        <v>3</v>
      </c>
      <c r="B1323" s="561">
        <v>227</v>
      </c>
      <c r="C1323" s="562" t="s">
        <v>120</v>
      </c>
      <c r="D1323" s="282"/>
      <c r="E1323" s="282">
        <v>6800</v>
      </c>
      <c r="F1323" s="282"/>
      <c r="G1323" s="521" t="str">
        <f t="shared" si="316"/>
        <v/>
      </c>
      <c r="H1323" s="521">
        <f t="shared" si="317"/>
        <v>0</v>
      </c>
      <c r="I1323" s="567" t="str">
        <f t="shared" si="321"/>
        <v>是</v>
      </c>
      <c r="J1323" s="568" t="str">
        <f t="shared" si="322"/>
        <v>类</v>
      </c>
    </row>
    <row r="1324" ht="34.9" customHeight="1" spans="1:10">
      <c r="A1324" s="553">
        <f t="shared" si="315"/>
        <v>3</v>
      </c>
      <c r="B1324" s="561">
        <v>232</v>
      </c>
      <c r="C1324" s="577" t="s">
        <v>122</v>
      </c>
      <c r="D1324" s="282">
        <f>D1325</f>
        <v>7855</v>
      </c>
      <c r="E1324" s="282">
        <f t="shared" ref="D1324:F1324" si="325">E1325</f>
        <v>7080</v>
      </c>
      <c r="F1324" s="282">
        <f t="shared" si="325"/>
        <v>7079</v>
      </c>
      <c r="G1324" s="521">
        <f t="shared" si="316"/>
        <v>-0.099</v>
      </c>
      <c r="H1324" s="521">
        <f t="shared" si="317"/>
        <v>1</v>
      </c>
      <c r="I1324" s="567" t="str">
        <f t="shared" si="321"/>
        <v>是</v>
      </c>
      <c r="J1324" s="568" t="str">
        <f t="shared" si="322"/>
        <v>类</v>
      </c>
    </row>
    <row r="1325" ht="34.9" customHeight="1" spans="1:10">
      <c r="A1325" s="553">
        <f t="shared" si="315"/>
        <v>5</v>
      </c>
      <c r="B1325" s="376">
        <v>23203</v>
      </c>
      <c r="C1325" s="378" t="s">
        <v>1145</v>
      </c>
      <c r="D1325" s="277">
        <f>SUM(D1326:D1329)</f>
        <v>7855</v>
      </c>
      <c r="E1325" s="277">
        <f t="shared" ref="D1325:F1325" si="326">SUM(E1326:E1329)</f>
        <v>7080</v>
      </c>
      <c r="F1325" s="277">
        <f t="shared" si="326"/>
        <v>7079</v>
      </c>
      <c r="G1325" s="525">
        <f t="shared" si="316"/>
        <v>-0.099</v>
      </c>
      <c r="H1325" s="525">
        <f t="shared" si="317"/>
        <v>1</v>
      </c>
      <c r="I1325" s="567" t="str">
        <f t="shared" ref="I1323:I1336" si="327">IF(LEN(B1325)=3,"是",IF(C1325&lt;&gt;"",IF(SUM(D1325:F1325)&lt;&gt;0,"是","否"),"是"))</f>
        <v>是</v>
      </c>
      <c r="J1325" s="568" t="str">
        <f t="shared" ref="J1323:J1334" si="328">IF(LEN(B1325)=3,"类",IF(LEN(B1325)=5,"款","项"))</f>
        <v>款</v>
      </c>
    </row>
    <row r="1326" ht="34.9" customHeight="1" spans="1:10">
      <c r="A1326" s="553">
        <f t="shared" si="315"/>
        <v>7</v>
      </c>
      <c r="B1326" s="376">
        <v>2320301</v>
      </c>
      <c r="C1326" s="378" t="s">
        <v>1146</v>
      </c>
      <c r="D1326" s="277">
        <v>7855</v>
      </c>
      <c r="E1326" s="277">
        <v>7080</v>
      </c>
      <c r="F1326" s="277">
        <v>7079</v>
      </c>
      <c r="G1326" s="525">
        <f t="shared" si="316"/>
        <v>-0.099</v>
      </c>
      <c r="H1326" s="525">
        <f t="shared" si="317"/>
        <v>1</v>
      </c>
      <c r="I1326" s="567" t="str">
        <f t="shared" si="327"/>
        <v>是</v>
      </c>
      <c r="J1326" s="568" t="str">
        <f t="shared" si="328"/>
        <v>项</v>
      </c>
    </row>
    <row r="1327" ht="34.9" customHeight="1" spans="1:10">
      <c r="A1327" s="553">
        <f t="shared" si="315"/>
        <v>7</v>
      </c>
      <c r="B1327" s="376">
        <v>2320302</v>
      </c>
      <c r="C1327" s="377" t="s">
        <v>1147</v>
      </c>
      <c r="D1327" s="277">
        <v>0</v>
      </c>
      <c r="E1327" s="277">
        <v>0</v>
      </c>
      <c r="F1327" s="277"/>
      <c r="G1327" s="525" t="str">
        <f t="shared" si="316"/>
        <v/>
      </c>
      <c r="H1327" s="525" t="str">
        <f t="shared" si="317"/>
        <v/>
      </c>
      <c r="I1327" s="567" t="str">
        <f t="shared" si="327"/>
        <v>否</v>
      </c>
      <c r="J1327" s="568" t="str">
        <f t="shared" si="328"/>
        <v>项</v>
      </c>
    </row>
    <row r="1328" ht="34.9" customHeight="1" spans="1:10">
      <c r="A1328" s="553">
        <f t="shared" si="315"/>
        <v>7</v>
      </c>
      <c r="B1328" s="376">
        <v>2320303</v>
      </c>
      <c r="C1328" s="377" t="s">
        <v>1148</v>
      </c>
      <c r="D1328" s="277">
        <v>0</v>
      </c>
      <c r="E1328" s="277">
        <v>0</v>
      </c>
      <c r="F1328" s="277"/>
      <c r="G1328" s="525" t="str">
        <f t="shared" si="316"/>
        <v/>
      </c>
      <c r="H1328" s="525" t="str">
        <f t="shared" si="317"/>
        <v/>
      </c>
      <c r="I1328" s="567" t="str">
        <f t="shared" si="327"/>
        <v>否</v>
      </c>
      <c r="J1328" s="568" t="str">
        <f t="shared" si="328"/>
        <v>项</v>
      </c>
    </row>
    <row r="1329" ht="34.9" customHeight="1" spans="1:10">
      <c r="A1329" s="553">
        <f t="shared" si="315"/>
        <v>7</v>
      </c>
      <c r="B1329" s="376">
        <v>2320399</v>
      </c>
      <c r="C1329" s="378" t="s">
        <v>1149</v>
      </c>
      <c r="D1329" s="277"/>
      <c r="E1329" s="277">
        <v>0</v>
      </c>
      <c r="F1329" s="277"/>
      <c r="G1329" s="525" t="str">
        <f t="shared" si="316"/>
        <v/>
      </c>
      <c r="H1329" s="525" t="str">
        <f t="shared" si="317"/>
        <v/>
      </c>
      <c r="I1329" s="567" t="str">
        <f t="shared" si="327"/>
        <v>否</v>
      </c>
      <c r="J1329" s="568" t="str">
        <f t="shared" si="328"/>
        <v>项</v>
      </c>
    </row>
    <row r="1330" ht="34.9" customHeight="1" spans="1:10">
      <c r="A1330" s="553">
        <f t="shared" si="315"/>
        <v>3</v>
      </c>
      <c r="B1330" s="561">
        <v>233</v>
      </c>
      <c r="C1330" s="577" t="s">
        <v>124</v>
      </c>
      <c r="D1330" s="282">
        <f>D1331</f>
        <v>0</v>
      </c>
      <c r="E1330" s="282">
        <f t="shared" ref="D1330:F1330" si="329">E1331</f>
        <v>11</v>
      </c>
      <c r="F1330" s="282">
        <f t="shared" si="329"/>
        <v>91</v>
      </c>
      <c r="G1330" s="521" t="str">
        <f t="shared" si="316"/>
        <v/>
      </c>
      <c r="H1330" s="521">
        <f t="shared" si="317"/>
        <v>8.273</v>
      </c>
      <c r="I1330" s="567" t="str">
        <f t="shared" si="327"/>
        <v>是</v>
      </c>
      <c r="J1330" s="568" t="str">
        <f t="shared" si="328"/>
        <v>类</v>
      </c>
    </row>
    <row r="1331" ht="34.9" customHeight="1" spans="1:10">
      <c r="A1331" s="553">
        <f t="shared" si="315"/>
        <v>5</v>
      </c>
      <c r="B1331" s="376">
        <v>23303</v>
      </c>
      <c r="C1331" s="378" t="s">
        <v>1150</v>
      </c>
      <c r="D1331" s="277">
        <v>0</v>
      </c>
      <c r="E1331" s="277">
        <v>11</v>
      </c>
      <c r="F1331" s="277">
        <v>91</v>
      </c>
      <c r="G1331" s="525" t="str">
        <f t="shared" si="316"/>
        <v/>
      </c>
      <c r="H1331" s="525">
        <f t="shared" si="317"/>
        <v>8.273</v>
      </c>
      <c r="I1331" s="567" t="str">
        <f t="shared" si="327"/>
        <v>是</v>
      </c>
      <c r="J1331" s="568" t="str">
        <f t="shared" si="328"/>
        <v>款</v>
      </c>
    </row>
    <row r="1332" ht="34.9" customHeight="1" spans="1:10">
      <c r="A1332" s="553">
        <f t="shared" si="315"/>
        <v>3</v>
      </c>
      <c r="B1332" s="561">
        <v>229</v>
      </c>
      <c r="C1332" s="562" t="s">
        <v>126</v>
      </c>
      <c r="D1332" s="282">
        <f>+D1333+D1334</f>
        <v>62</v>
      </c>
      <c r="E1332" s="282">
        <f t="shared" ref="D1332:F1332" si="330">+E1333+E1334</f>
        <v>11462</v>
      </c>
      <c r="F1332" s="282">
        <f t="shared" si="330"/>
        <v>462</v>
      </c>
      <c r="G1332" s="521">
        <f t="shared" si="316"/>
        <v>6.452</v>
      </c>
      <c r="H1332" s="521">
        <f t="shared" si="317"/>
        <v>0.04</v>
      </c>
      <c r="I1332" s="567" t="str">
        <f t="shared" si="327"/>
        <v>是</v>
      </c>
      <c r="J1332" s="568" t="str">
        <f t="shared" si="328"/>
        <v>类</v>
      </c>
    </row>
    <row r="1333" ht="34.9" customHeight="1" spans="1:10">
      <c r="A1333" s="553">
        <f t="shared" si="315"/>
        <v>5</v>
      </c>
      <c r="B1333" s="376">
        <v>22902</v>
      </c>
      <c r="C1333" s="377" t="s">
        <v>1151</v>
      </c>
      <c r="D1333" s="277"/>
      <c r="E1333" s="277">
        <v>7750</v>
      </c>
      <c r="F1333" s="277"/>
      <c r="G1333" s="525" t="str">
        <f t="shared" si="316"/>
        <v/>
      </c>
      <c r="H1333" s="525">
        <f t="shared" si="317"/>
        <v>0</v>
      </c>
      <c r="I1333" s="567" t="str">
        <f t="shared" si="327"/>
        <v>是</v>
      </c>
      <c r="J1333" s="568" t="str">
        <f t="shared" si="328"/>
        <v>款</v>
      </c>
    </row>
    <row r="1334" ht="34.9" customHeight="1" spans="1:10">
      <c r="A1334" s="553">
        <f t="shared" si="315"/>
        <v>5</v>
      </c>
      <c r="B1334" s="376">
        <v>22999</v>
      </c>
      <c r="C1334" s="377" t="s">
        <v>999</v>
      </c>
      <c r="D1334" s="277">
        <v>62</v>
      </c>
      <c r="E1334" s="277">
        <v>3712</v>
      </c>
      <c r="F1334" s="277">
        <v>462</v>
      </c>
      <c r="G1334" s="525">
        <f t="shared" si="316"/>
        <v>6.452</v>
      </c>
      <c r="H1334" s="525">
        <f t="shared" si="317"/>
        <v>0.124</v>
      </c>
      <c r="I1334" s="567" t="str">
        <f t="shared" si="327"/>
        <v>是</v>
      </c>
      <c r="J1334" s="568" t="str">
        <f t="shared" si="328"/>
        <v>款</v>
      </c>
    </row>
    <row r="1335" ht="34.9" customHeight="1" spans="1:10">
      <c r="A1335" s="553">
        <f t="shared" si="315"/>
        <v>0</v>
      </c>
      <c r="B1335" s="578"/>
      <c r="C1335" s="562"/>
      <c r="D1335" s="547"/>
      <c r="E1335" s="277"/>
      <c r="F1335" s="547"/>
      <c r="G1335" s="525"/>
      <c r="H1335" s="525"/>
      <c r="I1335" s="567" t="str">
        <f t="shared" si="327"/>
        <v>是</v>
      </c>
      <c r="J1335" s="568"/>
    </row>
    <row r="1336" ht="34.9" customHeight="1" spans="1:10">
      <c r="A1336" s="553">
        <v>3</v>
      </c>
      <c r="B1336" s="579"/>
      <c r="C1336" s="580" t="s">
        <v>127</v>
      </c>
      <c r="D1336" s="282">
        <f>+D1332+D1330+D1324+D1323+D1265+D1207+D1187+D1142+D1132+D1102+D1082+D1012+D948+D837+D814+D735+D663+D535+D476+D419+D364+D272+D253+D250+D5</f>
        <v>363235</v>
      </c>
      <c r="E1336" s="282">
        <f t="shared" ref="D1336:F1336" si="331">+E1332+E1330+E1324+E1323+E1265+E1207+E1187+E1142+E1132+E1102+E1082+E1012+E948+E837+E814+E735+E663+E535+E476+E419+E364+E272+E253+E250+E5</f>
        <v>374132</v>
      </c>
      <c r="F1336" s="282">
        <f t="shared" si="331"/>
        <v>234349</v>
      </c>
      <c r="G1336" s="521">
        <f t="shared" si="316"/>
        <v>-0.355</v>
      </c>
      <c r="H1336" s="521">
        <f t="shared" si="317"/>
        <v>0.626</v>
      </c>
      <c r="I1336" s="567" t="str">
        <f t="shared" si="327"/>
        <v>是</v>
      </c>
      <c r="J1336" s="568"/>
    </row>
    <row r="1337" ht="32.1" customHeight="1" spans="3:8">
      <c r="C1337" s="581"/>
      <c r="D1337" s="581"/>
      <c r="E1337" s="581"/>
      <c r="F1337" s="581"/>
      <c r="G1337" s="581"/>
      <c r="H1337" s="581"/>
    </row>
  </sheetData>
  <autoFilter ref="A4:O1336">
    <extLst/>
  </autoFilter>
  <mergeCells count="7">
    <mergeCell ref="C1:H1"/>
    <mergeCell ref="E3:F3"/>
    <mergeCell ref="G3:H3"/>
    <mergeCell ref="C1337:H1337"/>
    <mergeCell ref="B3:B4"/>
    <mergeCell ref="C3:C4"/>
    <mergeCell ref="D3:D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showGridLines="0" showZeros="0" view="pageBreakPreview" zoomScale="80" zoomScaleNormal="100" workbookViewId="0">
      <selection activeCell="A3" sqref="$A3:$XFD3"/>
    </sheetView>
  </sheetViews>
  <sheetFormatPr defaultColWidth="9" defaultRowHeight="13.5" outlineLevelCol="5"/>
  <cols>
    <col min="1" max="1" width="9.75" style="199" customWidth="1"/>
    <col min="2" max="2" width="69.6333333333333" style="199" customWidth="1"/>
    <col min="3" max="3" width="45.6333333333333" customWidth="1"/>
    <col min="4" max="5" width="16.6333333333333" hidden="1" customWidth="1"/>
  </cols>
  <sheetData>
    <row r="1" s="198" customFormat="1" ht="45" customHeight="1" spans="1:5">
      <c r="A1" s="549" t="str">
        <f>YEAR(封面!$B$7)-1&amp;"年澄江市预备费安排情况表"</f>
        <v>2021年澄江市预备费安排情况表</v>
      </c>
      <c r="B1" s="549"/>
      <c r="C1" s="549"/>
      <c r="D1" s="549"/>
      <c r="E1" s="549"/>
    </row>
    <row r="2" ht="20.1" customHeight="1" spans="1:5">
      <c r="A2" s="202" t="s">
        <v>1152</v>
      </c>
      <c r="B2" s="202"/>
      <c r="C2" s="320" t="s">
        <v>10</v>
      </c>
      <c r="D2" s="335"/>
      <c r="E2" s="335" t="s">
        <v>10</v>
      </c>
    </row>
    <row r="3" ht="45" customHeight="1" spans="1:6">
      <c r="A3" s="205" t="s">
        <v>1153</v>
      </c>
      <c r="B3" s="205" t="s">
        <v>1154</v>
      </c>
      <c r="C3" s="68" t="s">
        <v>1155</v>
      </c>
      <c r="D3" s="336" t="s">
        <v>1156</v>
      </c>
      <c r="E3" s="68" t="s">
        <v>1157</v>
      </c>
      <c r="F3" s="306" t="s">
        <v>14</v>
      </c>
    </row>
    <row r="4" ht="36" customHeight="1" spans="1:6">
      <c r="A4" s="344"/>
      <c r="B4" s="344" t="s">
        <v>1158</v>
      </c>
      <c r="C4" s="337">
        <f>SUM(C5:C19)</f>
        <v>785</v>
      </c>
      <c r="D4" s="338">
        <f>SUM(D5:D19)</f>
        <v>31750</v>
      </c>
      <c r="E4" s="339">
        <f>SUM(E5:E19)</f>
        <v>266</v>
      </c>
      <c r="F4" s="212" t="str">
        <f>IF(C4&lt;&gt;0,"是","否")</f>
        <v>是</v>
      </c>
    </row>
    <row r="5" ht="36" customHeight="1" spans="1:6">
      <c r="A5" s="550">
        <v>1</v>
      </c>
      <c r="B5" s="551" t="s">
        <v>1159</v>
      </c>
      <c r="C5" s="552">
        <v>100</v>
      </c>
      <c r="D5" s="342"/>
      <c r="E5" s="343"/>
      <c r="F5" s="212" t="str">
        <f t="shared" ref="F5:F25" si="0">IF(C5&lt;&gt;0,"是","否")</f>
        <v>是</v>
      </c>
    </row>
    <row r="6" ht="36" customHeight="1" spans="1:6">
      <c r="A6" s="550">
        <v>2</v>
      </c>
      <c r="B6" s="551" t="s">
        <v>1160</v>
      </c>
      <c r="C6" s="552">
        <v>135</v>
      </c>
      <c r="D6" s="342">
        <v>6000</v>
      </c>
      <c r="E6" s="343"/>
      <c r="F6" s="212" t="str">
        <f t="shared" si="0"/>
        <v>是</v>
      </c>
    </row>
    <row r="7" ht="36" customHeight="1" spans="1:6">
      <c r="A7" s="550">
        <v>3</v>
      </c>
      <c r="B7" s="551" t="s">
        <v>1160</v>
      </c>
      <c r="C7" s="552">
        <v>400</v>
      </c>
      <c r="D7" s="342"/>
      <c r="E7" s="343"/>
      <c r="F7" s="212" t="str">
        <f t="shared" si="0"/>
        <v>是</v>
      </c>
    </row>
    <row r="8" ht="36" customHeight="1" spans="1:6">
      <c r="A8" s="550">
        <v>4</v>
      </c>
      <c r="B8" s="551" t="s">
        <v>1161</v>
      </c>
      <c r="C8" s="552">
        <v>150</v>
      </c>
      <c r="D8" s="342">
        <v>2917</v>
      </c>
      <c r="E8" s="343"/>
      <c r="F8" s="212" t="str">
        <f t="shared" si="0"/>
        <v>是</v>
      </c>
    </row>
    <row r="9" ht="36" customHeight="1" spans="1:6">
      <c r="A9" s="550">
        <v>5</v>
      </c>
      <c r="B9" s="340"/>
      <c r="C9" s="341"/>
      <c r="D9" s="342">
        <v>2600</v>
      </c>
      <c r="E9" s="343"/>
      <c r="F9" s="212" t="str">
        <f t="shared" si="0"/>
        <v>否</v>
      </c>
    </row>
    <row r="10" ht="36" customHeight="1" spans="1:6">
      <c r="A10" s="550">
        <v>6</v>
      </c>
      <c r="B10" s="340"/>
      <c r="C10" s="341"/>
      <c r="D10" s="342">
        <v>9100</v>
      </c>
      <c r="E10" s="343"/>
      <c r="F10" s="212" t="str">
        <f t="shared" si="0"/>
        <v>否</v>
      </c>
    </row>
    <row r="11" ht="36" customHeight="1" spans="1:6">
      <c r="A11" s="550">
        <v>7</v>
      </c>
      <c r="B11" s="340"/>
      <c r="C11" s="341"/>
      <c r="D11" s="342">
        <v>4383</v>
      </c>
      <c r="E11" s="343"/>
      <c r="F11" s="212" t="str">
        <f t="shared" si="0"/>
        <v>否</v>
      </c>
    </row>
    <row r="12" ht="36" customHeight="1" spans="1:6">
      <c r="A12" s="550">
        <v>8</v>
      </c>
      <c r="B12" s="340"/>
      <c r="C12" s="341"/>
      <c r="D12" s="342">
        <v>2000</v>
      </c>
      <c r="E12" s="343"/>
      <c r="F12" s="212" t="str">
        <f t="shared" si="0"/>
        <v>否</v>
      </c>
    </row>
    <row r="13" ht="36" customHeight="1" spans="1:6">
      <c r="A13" s="550">
        <v>9</v>
      </c>
      <c r="B13" s="340"/>
      <c r="C13" s="341"/>
      <c r="D13" s="342">
        <v>2000</v>
      </c>
      <c r="E13" s="343"/>
      <c r="F13" s="212" t="str">
        <f t="shared" si="0"/>
        <v>否</v>
      </c>
    </row>
    <row r="14" ht="36" customHeight="1" spans="1:6">
      <c r="A14" s="550">
        <v>10</v>
      </c>
      <c r="B14" s="340"/>
      <c r="C14" s="341"/>
      <c r="D14" s="342"/>
      <c r="E14" s="343"/>
      <c r="F14" s="212" t="str">
        <f t="shared" si="0"/>
        <v>否</v>
      </c>
    </row>
    <row r="15" ht="36" customHeight="1" spans="1:6">
      <c r="A15" s="550">
        <v>11</v>
      </c>
      <c r="B15" s="340"/>
      <c r="C15" s="341"/>
      <c r="D15" s="342">
        <v>370</v>
      </c>
      <c r="E15" s="343"/>
      <c r="F15" s="212" t="str">
        <f t="shared" si="0"/>
        <v>否</v>
      </c>
    </row>
    <row r="16" ht="36" customHeight="1" spans="1:6">
      <c r="A16" s="550">
        <v>12</v>
      </c>
      <c r="B16" s="340"/>
      <c r="C16" s="341"/>
      <c r="D16" s="342">
        <v>1630</v>
      </c>
      <c r="E16" s="343"/>
      <c r="F16" s="212" t="str">
        <f t="shared" si="0"/>
        <v>否</v>
      </c>
    </row>
    <row r="17" ht="36" customHeight="1" spans="1:6">
      <c r="A17" s="550">
        <v>13</v>
      </c>
      <c r="B17" s="340"/>
      <c r="C17" s="341"/>
      <c r="D17" s="342">
        <v>750</v>
      </c>
      <c r="E17" s="343"/>
      <c r="F17" s="212" t="str">
        <f t="shared" si="0"/>
        <v>否</v>
      </c>
    </row>
    <row r="18" ht="36" customHeight="1" spans="1:6">
      <c r="A18" s="550">
        <v>14</v>
      </c>
      <c r="B18" s="340"/>
      <c r="C18" s="341"/>
      <c r="D18" s="342"/>
      <c r="E18" s="343"/>
      <c r="F18" s="212" t="str">
        <f t="shared" si="0"/>
        <v>否</v>
      </c>
    </row>
    <row r="19" ht="36" customHeight="1" spans="1:6">
      <c r="A19" s="550">
        <v>15</v>
      </c>
      <c r="B19" s="340"/>
      <c r="C19" s="341"/>
      <c r="D19" s="342"/>
      <c r="E19" s="343">
        <v>266</v>
      </c>
      <c r="F19" s="212" t="str">
        <f t="shared" si="0"/>
        <v>否</v>
      </c>
    </row>
  </sheetData>
  <mergeCells count="1">
    <mergeCell ref="A1:E1"/>
  </mergeCells>
  <conditionalFormatting sqref="F4:F19">
    <cfRule type="cellIs" dxfId="2" priority="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H39"/>
  <sheetViews>
    <sheetView showGridLines="0" showZeros="0" view="pageBreakPreview" zoomScale="70" zoomScaleNormal="100" workbookViewId="0">
      <pane ySplit="4" topLeftCell="A21" activePane="bottomLeft" state="frozen"/>
      <selection/>
      <selection pane="bottomLeft" activeCell="E29" sqref="E29:E37"/>
    </sheetView>
  </sheetViews>
  <sheetFormatPr defaultColWidth="9" defaultRowHeight="14.25" outlineLevelCol="7"/>
  <cols>
    <col min="1" max="1" width="18.8833333333333" style="218" customWidth="1"/>
    <col min="2" max="2" width="43.75" style="218" customWidth="1"/>
    <col min="3" max="5" width="16.75" style="218" customWidth="1"/>
    <col min="6" max="7" width="15.3833333333333" style="355" customWidth="1"/>
    <col min="8" max="8" width="3.75" style="218" customWidth="1"/>
    <col min="9" max="16361" width="9" style="218" customWidth="1"/>
    <col min="16362" max="16384" width="9" style="218"/>
  </cols>
  <sheetData>
    <row r="1" ht="45" customHeight="1" spans="2:8">
      <c r="B1" s="223" t="str">
        <f>YEAR(封面!$B$7)-1&amp;"年澄江市政府性基金预算收入执行情况表"</f>
        <v>2021年澄江市政府性基金预算收入执行情况表</v>
      </c>
      <c r="C1" s="223"/>
      <c r="D1" s="223"/>
      <c r="E1" s="223"/>
      <c r="F1" s="223"/>
      <c r="G1" s="223"/>
      <c r="H1" s="356"/>
    </row>
    <row r="2" ht="20.1" customHeight="1" spans="1:8">
      <c r="A2" s="353"/>
      <c r="B2" s="537" t="s">
        <v>1162</v>
      </c>
      <c r="C2" s="361"/>
      <c r="D2" s="361"/>
      <c r="E2" s="538"/>
      <c r="G2" s="539" t="s">
        <v>10</v>
      </c>
      <c r="H2" s="356"/>
    </row>
    <row r="3" s="536" customFormat="1" ht="36" customHeight="1" spans="1:7">
      <c r="A3" s="516" t="s">
        <v>11</v>
      </c>
      <c r="B3" s="365" t="s">
        <v>12</v>
      </c>
      <c r="C3" s="366" t="str">
        <f>YEAR(封面!$B$7)-2&amp;"年决算数"</f>
        <v>2020年决算数</v>
      </c>
      <c r="D3" s="366" t="str">
        <f>YEAR(封面!$B$7)-1&amp;"年"</f>
        <v>2021年</v>
      </c>
      <c r="E3" s="366"/>
      <c r="F3" s="365" t="s">
        <v>13</v>
      </c>
      <c r="G3" s="365"/>
    </row>
    <row r="4" s="536" customFormat="1" ht="36" customHeight="1" spans="1:8">
      <c r="A4" s="517"/>
      <c r="B4" s="365"/>
      <c r="C4" s="366"/>
      <c r="D4" s="366" t="s">
        <v>15</v>
      </c>
      <c r="E4" s="366" t="s">
        <v>16</v>
      </c>
      <c r="F4" s="366" t="str">
        <f>"比"&amp;YEAR(封面!$B$7)-2&amp;"年决算数增长%"</f>
        <v>比2020年决算数增长%</v>
      </c>
      <c r="G4" s="366" t="str">
        <f>"完成"&amp;YEAR(封面!$B$7)-1&amp;"年预算数的%"</f>
        <v>完成2021年预算数的%</v>
      </c>
      <c r="H4" s="540" t="s">
        <v>14</v>
      </c>
    </row>
    <row r="5" s="536" customFormat="1" ht="36" customHeight="1" spans="1:8">
      <c r="A5" s="297" t="s">
        <v>1163</v>
      </c>
      <c r="B5" s="533" t="s">
        <v>1164</v>
      </c>
      <c r="C5" s="282"/>
      <c r="D5" s="282"/>
      <c r="E5" s="282"/>
      <c r="F5" s="521" t="str">
        <f>IF(C5&lt;&gt;0,E5/C5-1,"")</f>
        <v/>
      </c>
      <c r="G5" s="521" t="str">
        <f>IF(D5&lt;&gt;0,E5/D5,"")</f>
        <v/>
      </c>
      <c r="H5" s="541" t="str">
        <f>IF(LEN(A5)=7,"是",IF(B5&lt;&gt;"",IF(SUM(C5:E5)&lt;&gt;0,"是","否"),"是"))</f>
        <v>是</v>
      </c>
    </row>
    <row r="6" ht="36" customHeight="1" spans="1:8">
      <c r="A6" s="297" t="s">
        <v>1165</v>
      </c>
      <c r="B6" s="533" t="s">
        <v>1166</v>
      </c>
      <c r="C6" s="282"/>
      <c r="D6" s="282"/>
      <c r="E6" s="282"/>
      <c r="F6" s="521" t="str">
        <f t="shared" ref="F6:F36" si="0">IF(C6&lt;&gt;0,E6/C6-1,"")</f>
        <v/>
      </c>
      <c r="G6" s="521" t="str">
        <f t="shared" ref="G6:G37" si="1">IF(D6&lt;&gt;0,E6/D6,"")</f>
        <v/>
      </c>
      <c r="H6" s="541" t="str">
        <f t="shared" ref="H6:H36" si="2">IF(LEN(A6)=7,"是",IF(B6&lt;&gt;"",IF(SUM(C6:E6)&lt;&gt;0,"是","否"),"是"))</f>
        <v>是</v>
      </c>
    </row>
    <row r="7" ht="36" customHeight="1" spans="1:8">
      <c r="A7" s="297" t="s">
        <v>1167</v>
      </c>
      <c r="B7" s="533" t="s">
        <v>1168</v>
      </c>
      <c r="C7" s="282"/>
      <c r="D7" s="282"/>
      <c r="E7" s="282"/>
      <c r="F7" s="521" t="str">
        <f t="shared" si="0"/>
        <v/>
      </c>
      <c r="G7" s="521" t="str">
        <f t="shared" si="1"/>
        <v/>
      </c>
      <c r="H7" s="541" t="str">
        <f t="shared" si="2"/>
        <v>是</v>
      </c>
    </row>
    <row r="8" ht="36" customHeight="1" spans="1:8">
      <c r="A8" s="297" t="s">
        <v>1169</v>
      </c>
      <c r="B8" s="533" t="s">
        <v>1170</v>
      </c>
      <c r="C8" s="282"/>
      <c r="D8" s="282"/>
      <c r="E8" s="282"/>
      <c r="F8" s="521" t="str">
        <f t="shared" si="0"/>
        <v/>
      </c>
      <c r="G8" s="521" t="str">
        <f t="shared" si="1"/>
        <v/>
      </c>
      <c r="H8" s="541" t="str">
        <f t="shared" si="2"/>
        <v>是</v>
      </c>
    </row>
    <row r="9" ht="36" customHeight="1" spans="1:8">
      <c r="A9" s="297" t="s">
        <v>1171</v>
      </c>
      <c r="B9" s="533" t="s">
        <v>1172</v>
      </c>
      <c r="C9" s="282">
        <f>SUM(C10:C14)</f>
        <v>381235</v>
      </c>
      <c r="D9" s="282">
        <f>SUM(D10:D14)</f>
        <v>491212</v>
      </c>
      <c r="E9" s="282">
        <f>SUM(E10:E14)</f>
        <v>310401</v>
      </c>
      <c r="F9" s="521">
        <f t="shared" si="0"/>
        <v>-0.186</v>
      </c>
      <c r="G9" s="521">
        <f t="shared" si="1"/>
        <v>0.632</v>
      </c>
      <c r="H9" s="541" t="str">
        <f t="shared" si="2"/>
        <v>是</v>
      </c>
    </row>
    <row r="10" ht="36" customHeight="1" spans="1:8">
      <c r="A10" s="297" t="s">
        <v>1173</v>
      </c>
      <c r="B10" s="542" t="s">
        <v>1174</v>
      </c>
      <c r="C10" s="277">
        <v>369937</v>
      </c>
      <c r="D10" s="528">
        <v>491212</v>
      </c>
      <c r="E10" s="277">
        <v>302028</v>
      </c>
      <c r="F10" s="525">
        <f t="shared" si="0"/>
        <v>-0.184</v>
      </c>
      <c r="G10" s="525">
        <f t="shared" si="1"/>
        <v>0.615</v>
      </c>
      <c r="H10" s="541" t="str">
        <f t="shared" si="2"/>
        <v>是</v>
      </c>
    </row>
    <row r="11" ht="36" customHeight="1" spans="1:8">
      <c r="A11" s="297" t="s">
        <v>1175</v>
      </c>
      <c r="B11" s="542" t="s">
        <v>1176</v>
      </c>
      <c r="C11" s="277">
        <v>7118</v>
      </c>
      <c r="D11" s="277"/>
      <c r="E11" s="277">
        <v>2034</v>
      </c>
      <c r="F11" s="525">
        <f t="shared" si="0"/>
        <v>-0.714</v>
      </c>
      <c r="G11" s="525" t="str">
        <f t="shared" si="1"/>
        <v/>
      </c>
      <c r="H11" s="541" t="str">
        <f t="shared" si="2"/>
        <v>是</v>
      </c>
    </row>
    <row r="12" ht="36" customHeight="1" spans="1:8">
      <c r="A12" s="297" t="s">
        <v>1177</v>
      </c>
      <c r="B12" s="532" t="s">
        <v>1178</v>
      </c>
      <c r="C12" s="277">
        <v>7960</v>
      </c>
      <c r="D12" s="277"/>
      <c r="E12" s="277">
        <v>6480</v>
      </c>
      <c r="F12" s="525">
        <f t="shared" si="0"/>
        <v>-0.186</v>
      </c>
      <c r="G12" s="525" t="str">
        <f t="shared" si="1"/>
        <v/>
      </c>
      <c r="H12" s="541" t="str">
        <f t="shared" si="2"/>
        <v>是</v>
      </c>
    </row>
    <row r="13" ht="36" customHeight="1" spans="1:8">
      <c r="A13" s="297" t="s">
        <v>1179</v>
      </c>
      <c r="B13" s="532" t="s">
        <v>1180</v>
      </c>
      <c r="C13" s="277">
        <v>-3780</v>
      </c>
      <c r="D13" s="277"/>
      <c r="E13" s="277">
        <v>-141</v>
      </c>
      <c r="F13" s="525">
        <f t="shared" si="0"/>
        <v>-0.963</v>
      </c>
      <c r="G13" s="525" t="str">
        <f t="shared" si="1"/>
        <v/>
      </c>
      <c r="H13" s="541" t="str">
        <f t="shared" si="2"/>
        <v>是</v>
      </c>
    </row>
    <row r="14" ht="36" customHeight="1" spans="1:8">
      <c r="A14" s="297" t="s">
        <v>1181</v>
      </c>
      <c r="B14" s="532" t="s">
        <v>1182</v>
      </c>
      <c r="C14" s="277"/>
      <c r="D14" s="277"/>
      <c r="E14" s="277"/>
      <c r="F14" s="525" t="str">
        <f t="shared" si="0"/>
        <v/>
      </c>
      <c r="G14" s="525" t="str">
        <f t="shared" si="1"/>
        <v/>
      </c>
      <c r="H14" s="541" t="str">
        <f t="shared" si="2"/>
        <v>否</v>
      </c>
    </row>
    <row r="15" ht="36" customHeight="1" spans="1:8">
      <c r="A15" s="297" t="s">
        <v>1183</v>
      </c>
      <c r="B15" s="533" t="s">
        <v>1184</v>
      </c>
      <c r="C15" s="282"/>
      <c r="D15" s="282"/>
      <c r="E15" s="282"/>
      <c r="F15" s="521" t="str">
        <f t="shared" si="0"/>
        <v/>
      </c>
      <c r="G15" s="521" t="str">
        <f t="shared" si="1"/>
        <v/>
      </c>
      <c r="H15" s="541" t="str">
        <f t="shared" si="2"/>
        <v>是</v>
      </c>
    </row>
    <row r="16" ht="36" customHeight="1" spans="1:8">
      <c r="A16" s="297" t="s">
        <v>1185</v>
      </c>
      <c r="B16" s="533" t="s">
        <v>1186</v>
      </c>
      <c r="C16" s="282"/>
      <c r="D16" s="285">
        <f>SUM(D17:D18)</f>
        <v>0</v>
      </c>
      <c r="E16" s="285">
        <f>SUM(E17:E18)</f>
        <v>0</v>
      </c>
      <c r="F16" s="521" t="str">
        <f t="shared" si="0"/>
        <v/>
      </c>
      <c r="G16" s="521" t="str">
        <f t="shared" si="1"/>
        <v/>
      </c>
      <c r="H16" s="541" t="str">
        <f t="shared" si="2"/>
        <v>是</v>
      </c>
    </row>
    <row r="17" ht="36" customHeight="1" spans="1:8">
      <c r="A17" s="297" t="s">
        <v>1187</v>
      </c>
      <c r="B17" s="532" t="s">
        <v>1188</v>
      </c>
      <c r="C17" s="277"/>
      <c r="D17" s="277"/>
      <c r="E17" s="277"/>
      <c r="F17" s="525" t="str">
        <f t="shared" si="0"/>
        <v/>
      </c>
      <c r="G17" s="525" t="str">
        <f t="shared" si="1"/>
        <v/>
      </c>
      <c r="H17" s="541" t="str">
        <f t="shared" si="2"/>
        <v>否</v>
      </c>
    </row>
    <row r="18" ht="36" customHeight="1" spans="1:8">
      <c r="A18" s="297" t="s">
        <v>1189</v>
      </c>
      <c r="B18" s="532" t="s">
        <v>1190</v>
      </c>
      <c r="C18" s="277"/>
      <c r="D18" s="277"/>
      <c r="E18" s="277"/>
      <c r="F18" s="525" t="str">
        <f t="shared" si="0"/>
        <v/>
      </c>
      <c r="G18" s="525" t="str">
        <f t="shared" si="1"/>
        <v/>
      </c>
      <c r="H18" s="541" t="str">
        <f t="shared" si="2"/>
        <v>否</v>
      </c>
    </row>
    <row r="19" ht="36" customHeight="1" spans="1:8">
      <c r="A19" s="297" t="s">
        <v>1191</v>
      </c>
      <c r="B19" s="533" t="s">
        <v>1192</v>
      </c>
      <c r="C19" s="282"/>
      <c r="D19" s="282"/>
      <c r="E19" s="282"/>
      <c r="F19" s="521" t="str">
        <f t="shared" si="0"/>
        <v/>
      </c>
      <c r="G19" s="521" t="str">
        <f t="shared" si="1"/>
        <v/>
      </c>
      <c r="H19" s="541" t="str">
        <f t="shared" si="2"/>
        <v>是</v>
      </c>
    </row>
    <row r="20" ht="36" customHeight="1" spans="1:8">
      <c r="A20" s="297" t="s">
        <v>1193</v>
      </c>
      <c r="B20" s="533" t="s">
        <v>1194</v>
      </c>
      <c r="C20" s="282"/>
      <c r="D20" s="282"/>
      <c r="E20" s="282"/>
      <c r="F20" s="521" t="str">
        <f t="shared" si="0"/>
        <v/>
      </c>
      <c r="G20" s="521" t="str">
        <f t="shared" si="1"/>
        <v/>
      </c>
      <c r="H20" s="541" t="str">
        <f t="shared" si="2"/>
        <v>是</v>
      </c>
    </row>
    <row r="21" ht="36" customHeight="1" spans="1:8">
      <c r="A21" s="297" t="s">
        <v>1195</v>
      </c>
      <c r="B21" s="533" t="s">
        <v>1196</v>
      </c>
      <c r="C21" s="282"/>
      <c r="D21" s="282"/>
      <c r="E21" s="282"/>
      <c r="F21" s="521" t="str">
        <f t="shared" si="0"/>
        <v/>
      </c>
      <c r="G21" s="521" t="str">
        <f t="shared" si="1"/>
        <v/>
      </c>
      <c r="H21" s="541" t="str">
        <f t="shared" si="2"/>
        <v>是</v>
      </c>
    </row>
    <row r="22" ht="36" customHeight="1" spans="1:8">
      <c r="A22" s="297" t="s">
        <v>1197</v>
      </c>
      <c r="B22" s="533" t="s">
        <v>1198</v>
      </c>
      <c r="C22" s="282"/>
      <c r="D22" s="282"/>
      <c r="E22" s="282"/>
      <c r="F22" s="521" t="str">
        <f t="shared" si="0"/>
        <v/>
      </c>
      <c r="G22" s="521" t="str">
        <f t="shared" si="1"/>
        <v/>
      </c>
      <c r="H22" s="541" t="str">
        <f t="shared" si="2"/>
        <v>是</v>
      </c>
    </row>
    <row r="23" ht="36" customHeight="1" spans="1:8">
      <c r="A23" s="297" t="s">
        <v>1199</v>
      </c>
      <c r="B23" s="543" t="s">
        <v>1200</v>
      </c>
      <c r="C23" s="282">
        <v>1052</v>
      </c>
      <c r="D23" s="544">
        <v>861</v>
      </c>
      <c r="E23" s="282">
        <v>530</v>
      </c>
      <c r="F23" s="521">
        <f t="shared" si="0"/>
        <v>-0.496</v>
      </c>
      <c r="G23" s="521">
        <f t="shared" si="1"/>
        <v>0.616</v>
      </c>
      <c r="H23" s="541" t="str">
        <f t="shared" si="2"/>
        <v>是</v>
      </c>
    </row>
    <row r="24" ht="36" customHeight="1" spans="1:8">
      <c r="A24" s="297" t="s">
        <v>1201</v>
      </c>
      <c r="B24" s="545" t="s">
        <v>1202</v>
      </c>
      <c r="C24" s="282"/>
      <c r="D24" s="282"/>
      <c r="E24" s="282"/>
      <c r="F24" s="521" t="str">
        <f t="shared" si="0"/>
        <v/>
      </c>
      <c r="G24" s="521" t="str">
        <f t="shared" si="1"/>
        <v/>
      </c>
      <c r="H24" s="541" t="str">
        <f t="shared" si="2"/>
        <v>是</v>
      </c>
    </row>
    <row r="25" ht="36" customHeight="1" spans="1:8">
      <c r="A25" s="297" t="s">
        <v>1203</v>
      </c>
      <c r="B25" s="545" t="s">
        <v>1204</v>
      </c>
      <c r="C25" s="282"/>
      <c r="D25" s="282"/>
      <c r="E25" s="282"/>
      <c r="F25" s="521" t="str">
        <f t="shared" si="0"/>
        <v/>
      </c>
      <c r="G25" s="521" t="str">
        <f t="shared" si="1"/>
        <v/>
      </c>
      <c r="H25" s="541" t="str">
        <f t="shared" si="2"/>
        <v>是</v>
      </c>
    </row>
    <row r="26" ht="36" customHeight="1" spans="1:8">
      <c r="A26" s="297" t="s">
        <v>1205</v>
      </c>
      <c r="B26" s="543" t="s">
        <v>1206</v>
      </c>
      <c r="C26" s="282"/>
      <c r="D26" s="282"/>
      <c r="E26" s="282">
        <v>2465</v>
      </c>
      <c r="F26" s="521" t="str">
        <f t="shared" si="0"/>
        <v/>
      </c>
      <c r="G26" s="521" t="str">
        <f t="shared" si="1"/>
        <v/>
      </c>
      <c r="H26" s="541" t="str">
        <f t="shared" si="2"/>
        <v>是</v>
      </c>
    </row>
    <row r="27" ht="36" customHeight="1" spans="1:8">
      <c r="A27" s="297"/>
      <c r="B27" s="293"/>
      <c r="C27" s="277"/>
      <c r="D27" s="277"/>
      <c r="E27" s="436"/>
      <c r="F27" s="521"/>
      <c r="G27" s="521"/>
      <c r="H27" s="541" t="str">
        <f t="shared" si="2"/>
        <v>是</v>
      </c>
    </row>
    <row r="28" ht="36" customHeight="1" spans="1:8">
      <c r="A28" s="297"/>
      <c r="B28" s="546" t="s">
        <v>1207</v>
      </c>
      <c r="C28" s="282">
        <f>SUM(C5,C6,C7,C8,C9,C15,C16,C19,C20,C21,C22,C23,C24,C25,C26)</f>
        <v>382287</v>
      </c>
      <c r="D28" s="282">
        <f>+D5+D6+D7+D8+D9+D15+D16+D19+D20+D21+D22+D23+D24+D25+D26</f>
        <v>492073</v>
      </c>
      <c r="E28" s="282">
        <f>+E5+E6+E7+E8+E9+E15+E16+E19+E20+E21+E22+E23+E24+E25+E26</f>
        <v>313396</v>
      </c>
      <c r="F28" s="521">
        <f t="shared" si="0"/>
        <v>-0.18</v>
      </c>
      <c r="G28" s="521">
        <f t="shared" si="1"/>
        <v>0.637</v>
      </c>
      <c r="H28" s="541" t="str">
        <f t="shared" si="2"/>
        <v>是</v>
      </c>
    </row>
    <row r="29" ht="36" customHeight="1" spans="1:8">
      <c r="A29" s="295">
        <v>105</v>
      </c>
      <c r="B29" s="289" t="s">
        <v>1208</v>
      </c>
      <c r="C29" s="282"/>
      <c r="D29" s="282"/>
      <c r="E29" s="285">
        <v>146600</v>
      </c>
      <c r="F29" s="521" t="str">
        <f t="shared" si="0"/>
        <v/>
      </c>
      <c r="G29" s="521" t="str">
        <f t="shared" si="1"/>
        <v/>
      </c>
      <c r="H29" s="541" t="str">
        <f t="shared" si="2"/>
        <v>是</v>
      </c>
    </row>
    <row r="30" ht="36" customHeight="1" spans="1:8">
      <c r="A30" s="295">
        <v>110</v>
      </c>
      <c r="B30" s="289" t="s">
        <v>69</v>
      </c>
      <c r="C30" s="285">
        <f>C31+C34+C35+C36</f>
        <v>165048</v>
      </c>
      <c r="D30" s="285">
        <f>D31+D34+D35+D36</f>
        <v>1931</v>
      </c>
      <c r="E30" s="285">
        <f>E31+E34+E35+E36</f>
        <v>69391</v>
      </c>
      <c r="F30" s="521">
        <f t="shared" si="0"/>
        <v>-0.58</v>
      </c>
      <c r="G30" s="521">
        <f t="shared" si="1"/>
        <v>35.935</v>
      </c>
      <c r="H30" s="541" t="str">
        <f t="shared" si="2"/>
        <v>是</v>
      </c>
    </row>
    <row r="31" ht="36" customHeight="1" spans="1:8">
      <c r="A31" s="295">
        <v>11004</v>
      </c>
      <c r="B31" s="289" t="s">
        <v>1209</v>
      </c>
      <c r="C31" s="285">
        <f>SUM(C32:C33)</f>
        <v>64964</v>
      </c>
      <c r="D31" s="285">
        <f>SUM(D32:D33)</f>
        <v>1500</v>
      </c>
      <c r="E31" s="285">
        <f>SUM(E32:E33)</f>
        <v>910</v>
      </c>
      <c r="F31" s="521">
        <f t="shared" si="0"/>
        <v>-0.986</v>
      </c>
      <c r="G31" s="521">
        <f t="shared" si="1"/>
        <v>0.607</v>
      </c>
      <c r="H31" s="541" t="str">
        <f t="shared" si="2"/>
        <v>是</v>
      </c>
    </row>
    <row r="32" ht="36" customHeight="1" spans="1:8">
      <c r="A32" s="297">
        <v>1100402</v>
      </c>
      <c r="B32" s="291" t="s">
        <v>1210</v>
      </c>
      <c r="C32" s="277">
        <v>1199</v>
      </c>
      <c r="D32" s="277">
        <v>1500</v>
      </c>
      <c r="E32" s="436">
        <v>910</v>
      </c>
      <c r="F32" s="525">
        <f t="shared" si="0"/>
        <v>-0.241</v>
      </c>
      <c r="G32" s="525">
        <f t="shared" si="1"/>
        <v>0.607</v>
      </c>
      <c r="H32" s="541" t="str">
        <f t="shared" si="2"/>
        <v>是</v>
      </c>
    </row>
    <row r="33" ht="36" customHeight="1" spans="1:8">
      <c r="A33" s="297">
        <v>1100403</v>
      </c>
      <c r="B33" s="291" t="s">
        <v>1211</v>
      </c>
      <c r="C33" s="277">
        <v>63765</v>
      </c>
      <c r="D33" s="277"/>
      <c r="E33" s="436"/>
      <c r="F33" s="525">
        <f t="shared" si="0"/>
        <v>-1</v>
      </c>
      <c r="G33" s="525" t="str">
        <f t="shared" si="1"/>
        <v/>
      </c>
      <c r="H33" s="541" t="str">
        <f t="shared" si="2"/>
        <v>是</v>
      </c>
    </row>
    <row r="34" ht="36" customHeight="1" spans="1:8">
      <c r="A34" s="295">
        <v>11008</v>
      </c>
      <c r="B34" s="296" t="s">
        <v>73</v>
      </c>
      <c r="C34" s="282">
        <v>13494</v>
      </c>
      <c r="D34" s="282">
        <v>431</v>
      </c>
      <c r="E34" s="547">
        <v>521</v>
      </c>
      <c r="F34" s="521">
        <f t="shared" si="0"/>
        <v>-0.961</v>
      </c>
      <c r="G34" s="521">
        <f t="shared" si="1"/>
        <v>1.209</v>
      </c>
      <c r="H34" s="541" t="str">
        <f t="shared" si="2"/>
        <v>是</v>
      </c>
    </row>
    <row r="35" ht="36" customHeight="1" spans="1:8">
      <c r="A35" s="295">
        <v>11009</v>
      </c>
      <c r="B35" s="296" t="s">
        <v>74</v>
      </c>
      <c r="C35" s="282">
        <v>90</v>
      </c>
      <c r="D35" s="282"/>
      <c r="E35" s="436"/>
      <c r="F35" s="521">
        <f t="shared" si="0"/>
        <v>-1</v>
      </c>
      <c r="G35" s="521" t="str">
        <f t="shared" si="1"/>
        <v/>
      </c>
      <c r="H35" s="541" t="str">
        <f t="shared" si="2"/>
        <v>是</v>
      </c>
    </row>
    <row r="36" ht="36" customHeight="1" spans="1:8">
      <c r="A36" s="295">
        <v>11011</v>
      </c>
      <c r="B36" s="296" t="s">
        <v>1212</v>
      </c>
      <c r="C36" s="282">
        <f>SUM(C37)</f>
        <v>86500</v>
      </c>
      <c r="D36" s="282">
        <f>SUM(D37)</f>
        <v>0</v>
      </c>
      <c r="E36" s="282">
        <f>SUM(E37)</f>
        <v>67960</v>
      </c>
      <c r="F36" s="521"/>
      <c r="G36" s="521"/>
      <c r="H36" s="541"/>
    </row>
    <row r="37" ht="36" customHeight="1" spans="1:8">
      <c r="A37" s="297">
        <v>1101102</v>
      </c>
      <c r="B37" s="293" t="s">
        <v>1213</v>
      </c>
      <c r="C37" s="277">
        <v>86500</v>
      </c>
      <c r="D37" s="277"/>
      <c r="E37" s="436">
        <v>67960</v>
      </c>
      <c r="F37" s="525"/>
      <c r="G37" s="525"/>
      <c r="H37" s="541"/>
    </row>
    <row r="38" ht="36" customHeight="1" spans="1:8">
      <c r="A38" s="548"/>
      <c r="B38" s="546" t="s">
        <v>77</v>
      </c>
      <c r="C38" s="282">
        <f>C30+C28</f>
        <v>547335</v>
      </c>
      <c r="D38" s="282">
        <f>D30+D28</f>
        <v>494004</v>
      </c>
      <c r="E38" s="288">
        <f>E30+E28+E29</f>
        <v>529387</v>
      </c>
      <c r="F38" s="521">
        <f>IF(C38&lt;&gt;0,E38/C38-1,"")</f>
        <v>-0.033</v>
      </c>
      <c r="G38" s="521">
        <f>IF(D38&lt;&gt;0,E38/D38,"")</f>
        <v>1.072</v>
      </c>
      <c r="H38" s="541" t="str">
        <f>IF(LEN(A38)=7,"是",IF(B38&lt;&gt;"",IF(SUM(C38:E38)&lt;&gt;0,"是","否"),"是"))</f>
        <v>是</v>
      </c>
    </row>
    <row r="39" ht="36" customHeight="1" spans="2:7">
      <c r="B39" s="538" t="s">
        <v>1214</v>
      </c>
      <c r="C39" s="538"/>
      <c r="D39" s="538"/>
      <c r="E39" s="538"/>
      <c r="F39" s="521"/>
      <c r="G39" s="521"/>
    </row>
  </sheetData>
  <autoFilter ref="A4:H39">
    <extLst/>
  </autoFilter>
  <mergeCells count="6">
    <mergeCell ref="B1:G1"/>
    <mergeCell ref="D3:E3"/>
    <mergeCell ref="F3:G3"/>
    <mergeCell ref="A3:A4"/>
    <mergeCell ref="B3:B4"/>
    <mergeCell ref="C3:C4"/>
  </mergeCells>
  <conditionalFormatting sqref="C9">
    <cfRule type="expression" dxfId="1" priority="4" stopIfTrue="1">
      <formula>"len($A:$A)=3"</formula>
    </cfRule>
  </conditionalFormatting>
  <conditionalFormatting sqref="C16">
    <cfRule type="expression" dxfId="1" priority="5" stopIfTrue="1">
      <formula>"len($A:$A)=3"</formula>
    </cfRule>
  </conditionalFormatting>
  <conditionalFormatting sqref="D16">
    <cfRule type="expression" dxfId="1" priority="7" stopIfTrue="1">
      <formula>"len($A:$A)=3"</formula>
    </cfRule>
  </conditionalFormatting>
  <conditionalFormatting sqref="E16">
    <cfRule type="expression" dxfId="1" priority="1" stopIfTrue="1">
      <formula>"len($A:$A)=3"</formula>
    </cfRule>
  </conditionalFormatting>
  <conditionalFormatting sqref="C30:D30">
    <cfRule type="expression" dxfId="1" priority="9" stopIfTrue="1">
      <formula>"len($A:$A)=3"</formula>
    </cfRule>
  </conditionalFormatting>
  <conditionalFormatting sqref="E30">
    <cfRule type="expression" dxfId="1" priority="3" stopIfTrue="1">
      <formula>"len($A:$A)=3"</formula>
    </cfRule>
  </conditionalFormatting>
  <conditionalFormatting sqref="C31:D31">
    <cfRule type="expression" dxfId="1" priority="8" stopIfTrue="1">
      <formula>"len($A:$A)=3"</formula>
    </cfRule>
  </conditionalFormatting>
  <conditionalFormatting sqref="E31">
    <cfRule type="expression" dxfId="1" priority="2" stopIfTrue="1">
      <formula>"len($A:$A)=3"</formula>
    </cfRule>
  </conditionalFormatting>
  <conditionalFormatting sqref="B29:B33 B6:B22">
    <cfRule type="expression" dxfId="1" priority="1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I280"/>
  <sheetViews>
    <sheetView showGridLines="0" showZeros="0" view="pageBreakPreview" zoomScale="70" zoomScaleNormal="100" workbookViewId="0">
      <pane ySplit="4" topLeftCell="A260" activePane="bottomLeft" state="frozen"/>
      <selection/>
      <selection pane="bottomLeft" activeCell="E278" sqref="E278"/>
    </sheetView>
  </sheetViews>
  <sheetFormatPr defaultColWidth="9" defaultRowHeight="14.25"/>
  <cols>
    <col min="1" max="1" width="12.6333333333333" style="218" customWidth="1"/>
    <col min="2" max="2" width="43.75" style="356" customWidth="1"/>
    <col min="3" max="5" width="16.75" style="356" customWidth="1"/>
    <col min="6" max="7" width="15.6333333333333" style="425" customWidth="1"/>
    <col min="8" max="8" width="3.75" style="513" customWidth="1"/>
    <col min="9" max="9" width="9.25" style="356"/>
    <col min="10" max="16384" width="9" style="356"/>
  </cols>
  <sheetData>
    <row r="1" ht="45" customHeight="1" spans="2:7">
      <c r="B1" s="358" t="str">
        <f>YEAR(封面!$B$7)-1&amp;"年澄江市政府性基金预算支出执行情况表"</f>
        <v>2021年澄江市政府性基金预算支出执行情况表</v>
      </c>
      <c r="C1" s="358"/>
      <c r="D1" s="358"/>
      <c r="E1" s="358"/>
      <c r="F1" s="358"/>
      <c r="G1" s="358"/>
    </row>
    <row r="2" ht="20.1" customHeight="1" spans="1:7">
      <c r="A2" s="353"/>
      <c r="B2" s="514" t="s">
        <v>1215</v>
      </c>
      <c r="C2" s="515"/>
      <c r="D2" s="515"/>
      <c r="E2" s="423"/>
      <c r="G2" s="362" t="s">
        <v>10</v>
      </c>
    </row>
    <row r="3" s="511" customFormat="1" ht="36" customHeight="1" spans="1:7">
      <c r="A3" s="516" t="s">
        <v>11</v>
      </c>
      <c r="B3" s="365" t="s">
        <v>12</v>
      </c>
      <c r="C3" s="366" t="str">
        <f>YEAR(封面!$B$7)-2&amp;"年决算数"</f>
        <v>2020年决算数</v>
      </c>
      <c r="D3" s="366" t="str">
        <f>YEAR(封面!$B$7)-1&amp;"年"</f>
        <v>2021年</v>
      </c>
      <c r="E3" s="366"/>
      <c r="F3" s="365" t="s">
        <v>13</v>
      </c>
      <c r="G3" s="365"/>
    </row>
    <row r="4" s="511" customFormat="1" ht="36" customHeight="1" spans="1:9">
      <c r="A4" s="517"/>
      <c r="B4" s="365"/>
      <c r="C4" s="366"/>
      <c r="D4" s="366" t="s">
        <v>15</v>
      </c>
      <c r="E4" s="366" t="s">
        <v>16</v>
      </c>
      <c r="F4" s="366" t="str">
        <f>"比"&amp;YEAR(封面!$B$7)-2&amp;"年决算数增长%"</f>
        <v>比2020年决算数增长%</v>
      </c>
      <c r="G4" s="366" t="str">
        <f>"完成"&amp;YEAR(封面!$B$7)-1&amp;"年预算数的%"</f>
        <v>完成2021年预算数的%</v>
      </c>
      <c r="H4" s="518" t="s">
        <v>14</v>
      </c>
      <c r="I4" s="511" t="s">
        <v>137</v>
      </c>
    </row>
    <row r="5" s="512" customFormat="1" ht="36" customHeight="1" spans="1:9">
      <c r="A5" s="519">
        <v>207</v>
      </c>
      <c r="B5" s="520" t="s">
        <v>1216</v>
      </c>
      <c r="C5" s="282">
        <f>SUM(C6,C12,C18)</f>
        <v>0</v>
      </c>
      <c r="D5" s="282">
        <f>SUM(D6,D12,D18)</f>
        <v>300</v>
      </c>
      <c r="E5" s="282">
        <f>SUM(E6,E12,E18)</f>
        <v>0</v>
      </c>
      <c r="F5" s="521" t="str">
        <f>IF(C5&lt;&gt;0,E5/C5-1,"")</f>
        <v/>
      </c>
      <c r="G5" s="521">
        <f>IF(D5&lt;&gt;0,E5/D5,"")</f>
        <v>0</v>
      </c>
      <c r="H5" s="522" t="str">
        <f>IF(LEN(A5)=3,"是",IF(B5&lt;&gt;"",IF(SUM(C5:E5)&lt;&gt;0,"是","否"),"是"))</f>
        <v>是</v>
      </c>
      <c r="I5" s="511" t="str">
        <f>IF(LEN(A5)=3,"类",IF(LEN(A5)=5,"款","项"))</f>
        <v>类</v>
      </c>
    </row>
    <row r="6" s="512" customFormat="1" ht="36" customHeight="1" spans="1:9">
      <c r="A6" s="523">
        <v>20707</v>
      </c>
      <c r="B6" s="524" t="s">
        <v>1217</v>
      </c>
      <c r="C6" s="277">
        <f>SUM(C7:C11)</f>
        <v>0</v>
      </c>
      <c r="D6" s="277">
        <f>SUM(D7:D11)</f>
        <v>0</v>
      </c>
      <c r="E6" s="282"/>
      <c r="F6" s="525" t="str">
        <f t="shared" ref="F6:F69" si="0">IF(C6&lt;&gt;0,E6/C6-1,"")</f>
        <v/>
      </c>
      <c r="G6" s="525" t="str">
        <f t="shared" ref="G6:G69" si="1">IF(D6&lt;&gt;0,E6/D6,"")</f>
        <v/>
      </c>
      <c r="H6" s="522" t="str">
        <f t="shared" ref="H6:H69" si="2">IF(LEN(A6)=3,"是",IF(B6&lt;&gt;"",IF(SUM(C6:E6)&lt;&gt;0,"是","否"),"是"))</f>
        <v>否</v>
      </c>
      <c r="I6" s="511" t="str">
        <f t="shared" ref="I6:I69" si="3">IF(LEN(A6)=3,"类",IF(LEN(A6)=5,"款","项"))</f>
        <v>款</v>
      </c>
    </row>
    <row r="7" s="218" customFormat="1" ht="36" customHeight="1" spans="1:9">
      <c r="A7" s="523">
        <v>2070701</v>
      </c>
      <c r="B7" s="526" t="s">
        <v>1218</v>
      </c>
      <c r="C7" s="277"/>
      <c r="D7" s="277"/>
      <c r="E7" s="282"/>
      <c r="F7" s="525" t="str">
        <f t="shared" si="0"/>
        <v/>
      </c>
      <c r="G7" s="525" t="str">
        <f t="shared" si="1"/>
        <v/>
      </c>
      <c r="H7" s="522" t="str">
        <f t="shared" si="2"/>
        <v>否</v>
      </c>
      <c r="I7" s="511" t="str">
        <f t="shared" si="3"/>
        <v>项</v>
      </c>
    </row>
    <row r="8" s="218" customFormat="1" ht="36" customHeight="1" spans="1:9">
      <c r="A8" s="523">
        <v>2070702</v>
      </c>
      <c r="B8" s="526" t="s">
        <v>1219</v>
      </c>
      <c r="C8" s="277"/>
      <c r="D8" s="277"/>
      <c r="E8" s="282"/>
      <c r="F8" s="525" t="str">
        <f t="shared" si="0"/>
        <v/>
      </c>
      <c r="G8" s="525" t="str">
        <f t="shared" si="1"/>
        <v/>
      </c>
      <c r="H8" s="522" t="str">
        <f t="shared" si="2"/>
        <v>否</v>
      </c>
      <c r="I8" s="511" t="str">
        <f t="shared" si="3"/>
        <v>项</v>
      </c>
    </row>
    <row r="9" s="218" customFormat="1" ht="36" customHeight="1" spans="1:9">
      <c r="A9" s="523">
        <v>2070703</v>
      </c>
      <c r="B9" s="526" t="s">
        <v>1220</v>
      </c>
      <c r="C9" s="277"/>
      <c r="D9" s="277"/>
      <c r="E9" s="282"/>
      <c r="F9" s="525" t="str">
        <f t="shared" si="0"/>
        <v/>
      </c>
      <c r="G9" s="525" t="str">
        <f t="shared" si="1"/>
        <v/>
      </c>
      <c r="H9" s="522" t="str">
        <f t="shared" si="2"/>
        <v>否</v>
      </c>
      <c r="I9" s="511" t="str">
        <f t="shared" si="3"/>
        <v>项</v>
      </c>
    </row>
    <row r="10" s="218" customFormat="1" ht="36" customHeight="1" spans="1:9">
      <c r="A10" s="523">
        <v>2070704</v>
      </c>
      <c r="B10" s="527" t="s">
        <v>1221</v>
      </c>
      <c r="C10" s="277"/>
      <c r="D10" s="277"/>
      <c r="E10" s="282"/>
      <c r="F10" s="525" t="str">
        <f t="shared" si="0"/>
        <v/>
      </c>
      <c r="G10" s="525" t="str">
        <f t="shared" si="1"/>
        <v/>
      </c>
      <c r="H10" s="522" t="str">
        <f t="shared" si="2"/>
        <v>否</v>
      </c>
      <c r="I10" s="511" t="str">
        <f t="shared" si="3"/>
        <v>项</v>
      </c>
    </row>
    <row r="11" s="512" customFormat="1" ht="36" customHeight="1" spans="1:9">
      <c r="A11" s="523">
        <v>2070799</v>
      </c>
      <c r="B11" s="526" t="s">
        <v>1222</v>
      </c>
      <c r="C11" s="277"/>
      <c r="D11" s="277"/>
      <c r="E11" s="282"/>
      <c r="F11" s="525" t="str">
        <f t="shared" si="0"/>
        <v/>
      </c>
      <c r="G11" s="525" t="str">
        <f t="shared" si="1"/>
        <v/>
      </c>
      <c r="H11" s="522" t="str">
        <f t="shared" si="2"/>
        <v>否</v>
      </c>
      <c r="I11" s="511" t="str">
        <f t="shared" si="3"/>
        <v>项</v>
      </c>
    </row>
    <row r="12" s="512" customFormat="1" ht="36" customHeight="1" spans="1:9">
      <c r="A12" s="523">
        <v>20709</v>
      </c>
      <c r="B12" s="524" t="s">
        <v>1223</v>
      </c>
      <c r="C12" s="277">
        <f>SUM(C13:C17)</f>
        <v>0</v>
      </c>
      <c r="D12" s="277">
        <f>SUM(D13:D17)</f>
        <v>300</v>
      </c>
      <c r="E12" s="282"/>
      <c r="F12" s="525" t="str">
        <f t="shared" si="0"/>
        <v/>
      </c>
      <c r="G12" s="525">
        <f t="shared" si="1"/>
        <v>0</v>
      </c>
      <c r="H12" s="522" t="str">
        <f t="shared" si="2"/>
        <v>是</v>
      </c>
      <c r="I12" s="511" t="str">
        <f t="shared" si="3"/>
        <v>款</v>
      </c>
    </row>
    <row r="13" s="218" customFormat="1" ht="36" customHeight="1" spans="1:9">
      <c r="A13" s="523">
        <v>2070901</v>
      </c>
      <c r="B13" s="524" t="s">
        <v>1224</v>
      </c>
      <c r="C13" s="277"/>
      <c r="D13" s="277"/>
      <c r="E13" s="282"/>
      <c r="F13" s="525" t="str">
        <f t="shared" si="0"/>
        <v/>
      </c>
      <c r="G13" s="525" t="str">
        <f t="shared" si="1"/>
        <v/>
      </c>
      <c r="H13" s="522" t="str">
        <f t="shared" si="2"/>
        <v>否</v>
      </c>
      <c r="I13" s="511" t="str">
        <f t="shared" si="3"/>
        <v>项</v>
      </c>
    </row>
    <row r="14" s="218" customFormat="1" ht="36" customHeight="1" spans="1:9">
      <c r="A14" s="523">
        <v>2070902</v>
      </c>
      <c r="B14" s="526" t="s">
        <v>1225</v>
      </c>
      <c r="C14" s="277"/>
      <c r="D14" s="277"/>
      <c r="E14" s="282"/>
      <c r="F14" s="525" t="str">
        <f t="shared" si="0"/>
        <v/>
      </c>
      <c r="G14" s="525" t="str">
        <f t="shared" si="1"/>
        <v/>
      </c>
      <c r="H14" s="522" t="str">
        <f t="shared" si="2"/>
        <v>否</v>
      </c>
      <c r="I14" s="511" t="str">
        <f t="shared" si="3"/>
        <v>项</v>
      </c>
    </row>
    <row r="15" s="218" customFormat="1" ht="36" customHeight="1" spans="1:9">
      <c r="A15" s="523">
        <v>2070903</v>
      </c>
      <c r="B15" s="526" t="s">
        <v>1226</v>
      </c>
      <c r="C15" s="277"/>
      <c r="D15" s="277"/>
      <c r="E15" s="282"/>
      <c r="F15" s="525" t="str">
        <f t="shared" si="0"/>
        <v/>
      </c>
      <c r="G15" s="525" t="str">
        <f t="shared" si="1"/>
        <v/>
      </c>
      <c r="H15" s="522" t="str">
        <f t="shared" si="2"/>
        <v>否</v>
      </c>
      <c r="I15" s="511" t="str">
        <f t="shared" si="3"/>
        <v>项</v>
      </c>
    </row>
    <row r="16" s="218" customFormat="1" ht="36" customHeight="1" spans="1:9">
      <c r="A16" s="523">
        <v>2070904</v>
      </c>
      <c r="B16" s="526" t="s">
        <v>1227</v>
      </c>
      <c r="C16" s="277"/>
      <c r="D16" s="528">
        <v>300</v>
      </c>
      <c r="E16" s="282"/>
      <c r="F16" s="525" t="str">
        <f t="shared" si="0"/>
        <v/>
      </c>
      <c r="G16" s="525">
        <f t="shared" si="1"/>
        <v>0</v>
      </c>
      <c r="H16" s="522" t="str">
        <f t="shared" si="2"/>
        <v>是</v>
      </c>
      <c r="I16" s="511" t="str">
        <f t="shared" si="3"/>
        <v>项</v>
      </c>
    </row>
    <row r="17" s="218" customFormat="1" ht="36" customHeight="1" spans="1:9">
      <c r="A17" s="523">
        <v>2070999</v>
      </c>
      <c r="B17" s="526" t="s">
        <v>1228</v>
      </c>
      <c r="C17" s="277"/>
      <c r="D17" s="277"/>
      <c r="E17" s="282"/>
      <c r="F17" s="525" t="str">
        <f t="shared" si="0"/>
        <v/>
      </c>
      <c r="G17" s="525" t="str">
        <f t="shared" si="1"/>
        <v/>
      </c>
      <c r="H17" s="522" t="str">
        <f t="shared" si="2"/>
        <v>否</v>
      </c>
      <c r="I17" s="511" t="str">
        <f t="shared" si="3"/>
        <v>项</v>
      </c>
    </row>
    <row r="18" s="512" customFormat="1" ht="36" customHeight="1" spans="1:9">
      <c r="A18" s="523">
        <v>20710</v>
      </c>
      <c r="B18" s="529" t="s">
        <v>1229</v>
      </c>
      <c r="C18" s="277"/>
      <c r="D18" s="277">
        <f>SUM(D19:D20)</f>
        <v>0</v>
      </c>
      <c r="E18" s="282"/>
      <c r="F18" s="525" t="str">
        <f t="shared" si="0"/>
        <v/>
      </c>
      <c r="G18" s="525" t="str">
        <f t="shared" si="1"/>
        <v/>
      </c>
      <c r="H18" s="522" t="str">
        <f t="shared" si="2"/>
        <v>否</v>
      </c>
      <c r="I18" s="511" t="str">
        <f t="shared" si="3"/>
        <v>款</v>
      </c>
    </row>
    <row r="19" s="218" customFormat="1" ht="36" customHeight="1" spans="1:9">
      <c r="A19" s="523">
        <v>2071001</v>
      </c>
      <c r="B19" s="530" t="s">
        <v>1230</v>
      </c>
      <c r="C19" s="277"/>
      <c r="D19" s="277"/>
      <c r="E19" s="282"/>
      <c r="F19" s="525" t="str">
        <f t="shared" si="0"/>
        <v/>
      </c>
      <c r="G19" s="525" t="str">
        <f t="shared" si="1"/>
        <v/>
      </c>
      <c r="H19" s="522" t="str">
        <f t="shared" si="2"/>
        <v>否</v>
      </c>
      <c r="I19" s="511" t="str">
        <f t="shared" si="3"/>
        <v>项</v>
      </c>
    </row>
    <row r="20" s="218" customFormat="1" ht="36" customHeight="1" spans="1:9">
      <c r="A20" s="523">
        <v>2071099</v>
      </c>
      <c r="B20" s="529" t="s">
        <v>1231</v>
      </c>
      <c r="C20" s="277"/>
      <c r="D20" s="277"/>
      <c r="E20" s="282"/>
      <c r="F20" s="525" t="str">
        <f t="shared" si="0"/>
        <v/>
      </c>
      <c r="G20" s="525" t="str">
        <f t="shared" si="1"/>
        <v/>
      </c>
      <c r="H20" s="522" t="str">
        <f t="shared" si="2"/>
        <v>否</v>
      </c>
      <c r="I20" s="511" t="str">
        <f t="shared" si="3"/>
        <v>项</v>
      </c>
    </row>
    <row r="21" s="218" customFormat="1" ht="36" customHeight="1" spans="1:9">
      <c r="A21" s="519">
        <v>208</v>
      </c>
      <c r="B21" s="531" t="s">
        <v>1232</v>
      </c>
      <c r="C21" s="282">
        <f>SUM(C22,C26,C30)</f>
        <v>119</v>
      </c>
      <c r="D21" s="282">
        <f>SUM(D22,D26,D30)</f>
        <v>175</v>
      </c>
      <c r="E21" s="282">
        <f>SUM(E22,E26,E30)</f>
        <v>22</v>
      </c>
      <c r="F21" s="521">
        <f t="shared" si="0"/>
        <v>-0.815</v>
      </c>
      <c r="G21" s="521">
        <f t="shared" si="1"/>
        <v>0.126</v>
      </c>
      <c r="H21" s="522" t="str">
        <f t="shared" si="2"/>
        <v>是</v>
      </c>
      <c r="I21" s="511" t="str">
        <f t="shared" si="3"/>
        <v>类</v>
      </c>
    </row>
    <row r="22" s="512" customFormat="1" ht="36" customHeight="1" spans="1:9">
      <c r="A22" s="523">
        <v>20822</v>
      </c>
      <c r="B22" s="526" t="s">
        <v>1233</v>
      </c>
      <c r="C22" s="528">
        <f>SUM(C23:C25)</f>
        <v>47</v>
      </c>
      <c r="D22" s="528">
        <f>SUM(D23:D25)</f>
        <v>50</v>
      </c>
      <c r="E22" s="528">
        <f>SUM(E23:E25)</f>
        <v>22</v>
      </c>
      <c r="F22" s="525">
        <f t="shared" si="0"/>
        <v>-0.532</v>
      </c>
      <c r="G22" s="525">
        <f t="shared" si="1"/>
        <v>0.44</v>
      </c>
      <c r="H22" s="522" t="str">
        <f t="shared" si="2"/>
        <v>是</v>
      </c>
      <c r="I22" s="511" t="str">
        <f t="shared" si="3"/>
        <v>款</v>
      </c>
    </row>
    <row r="23" ht="36" customHeight="1" spans="1:9">
      <c r="A23" s="523">
        <v>2082201</v>
      </c>
      <c r="B23" s="524" t="s">
        <v>1234</v>
      </c>
      <c r="C23" s="277">
        <v>47</v>
      </c>
      <c r="D23" s="528">
        <v>50</v>
      </c>
      <c r="E23" s="277">
        <v>22</v>
      </c>
      <c r="F23" s="525">
        <f t="shared" si="0"/>
        <v>-0.532</v>
      </c>
      <c r="G23" s="525">
        <f t="shared" si="1"/>
        <v>0.44</v>
      </c>
      <c r="H23" s="522" t="str">
        <f t="shared" si="2"/>
        <v>是</v>
      </c>
      <c r="I23" s="511" t="str">
        <f t="shared" si="3"/>
        <v>项</v>
      </c>
    </row>
    <row r="24" s="512" customFormat="1" ht="36" customHeight="1" spans="1:9">
      <c r="A24" s="523">
        <v>2082202</v>
      </c>
      <c r="B24" s="524" t="s">
        <v>1235</v>
      </c>
      <c r="C24" s="277"/>
      <c r="D24" s="528">
        <v>0</v>
      </c>
      <c r="E24" s="282"/>
      <c r="F24" s="525" t="str">
        <f t="shared" si="0"/>
        <v/>
      </c>
      <c r="G24" s="525" t="str">
        <f t="shared" si="1"/>
        <v/>
      </c>
      <c r="H24" s="522" t="str">
        <f t="shared" si="2"/>
        <v>否</v>
      </c>
      <c r="I24" s="511" t="str">
        <f t="shared" si="3"/>
        <v>项</v>
      </c>
    </row>
    <row r="25" s="218" customFormat="1" ht="36" customHeight="1" spans="1:9">
      <c r="A25" s="523">
        <v>2082299</v>
      </c>
      <c r="B25" s="524" t="s">
        <v>1236</v>
      </c>
      <c r="C25" s="277"/>
      <c r="D25" s="528">
        <v>0</v>
      </c>
      <c r="E25" s="282"/>
      <c r="F25" s="525" t="str">
        <f t="shared" si="0"/>
        <v/>
      </c>
      <c r="G25" s="525" t="str">
        <f t="shared" si="1"/>
        <v/>
      </c>
      <c r="H25" s="522" t="str">
        <f t="shared" si="2"/>
        <v>否</v>
      </c>
      <c r="I25" s="511" t="str">
        <f t="shared" si="3"/>
        <v>项</v>
      </c>
    </row>
    <row r="26" s="218" customFormat="1" ht="36" customHeight="1" spans="1:9">
      <c r="A26" s="523">
        <v>20823</v>
      </c>
      <c r="B26" s="526" t="s">
        <v>1237</v>
      </c>
      <c r="C26" s="277">
        <f>SUM(C27:C29)</f>
        <v>72</v>
      </c>
      <c r="D26" s="277">
        <f>SUM(D27:D29)</f>
        <v>125</v>
      </c>
      <c r="E26" s="282"/>
      <c r="F26" s="525">
        <f t="shared" si="0"/>
        <v>-1</v>
      </c>
      <c r="G26" s="525">
        <f t="shared" si="1"/>
        <v>0</v>
      </c>
      <c r="H26" s="522" t="str">
        <f t="shared" si="2"/>
        <v>是</v>
      </c>
      <c r="I26" s="511" t="str">
        <f t="shared" si="3"/>
        <v>款</v>
      </c>
    </row>
    <row r="27" s="218" customFormat="1" ht="36" customHeight="1" spans="1:9">
      <c r="A27" s="523">
        <v>2082301</v>
      </c>
      <c r="B27" s="526" t="s">
        <v>1234</v>
      </c>
      <c r="C27" s="277"/>
      <c r="D27" s="277"/>
      <c r="E27" s="282"/>
      <c r="F27" s="525" t="str">
        <f t="shared" si="0"/>
        <v/>
      </c>
      <c r="G27" s="525" t="str">
        <f t="shared" si="1"/>
        <v/>
      </c>
      <c r="H27" s="522" t="str">
        <f t="shared" si="2"/>
        <v>否</v>
      </c>
      <c r="I27" s="511" t="str">
        <f t="shared" si="3"/>
        <v>项</v>
      </c>
    </row>
    <row r="28" s="218" customFormat="1" ht="36" customHeight="1" spans="1:9">
      <c r="A28" s="523">
        <v>2082302</v>
      </c>
      <c r="B28" s="526" t="s">
        <v>1235</v>
      </c>
      <c r="C28" s="277">
        <v>72</v>
      </c>
      <c r="D28" s="528">
        <v>125</v>
      </c>
      <c r="E28" s="282"/>
      <c r="F28" s="525">
        <f t="shared" si="0"/>
        <v>-1</v>
      </c>
      <c r="G28" s="525">
        <f t="shared" si="1"/>
        <v>0</v>
      </c>
      <c r="H28" s="522" t="str">
        <f t="shared" si="2"/>
        <v>是</v>
      </c>
      <c r="I28" s="511" t="str">
        <f t="shared" si="3"/>
        <v>项</v>
      </c>
    </row>
    <row r="29" s="512" customFormat="1" ht="36" customHeight="1" spans="1:9">
      <c r="A29" s="523">
        <v>2082399</v>
      </c>
      <c r="B29" s="526" t="s">
        <v>1238</v>
      </c>
      <c r="C29" s="277"/>
      <c r="D29" s="277"/>
      <c r="E29" s="282"/>
      <c r="F29" s="525" t="str">
        <f t="shared" si="0"/>
        <v/>
      </c>
      <c r="G29" s="525" t="str">
        <f t="shared" si="1"/>
        <v/>
      </c>
      <c r="H29" s="522" t="str">
        <f t="shared" si="2"/>
        <v>否</v>
      </c>
      <c r="I29" s="511" t="str">
        <f t="shared" si="3"/>
        <v>项</v>
      </c>
    </row>
    <row r="30" s="512" customFormat="1" ht="36" customHeight="1" spans="1:9">
      <c r="A30" s="523">
        <v>20829</v>
      </c>
      <c r="B30" s="524" t="s">
        <v>1239</v>
      </c>
      <c r="C30" s="277">
        <f>SUM(C31:C32)</f>
        <v>0</v>
      </c>
      <c r="D30" s="277">
        <f>SUM(D31:D32)</f>
        <v>0</v>
      </c>
      <c r="E30" s="282"/>
      <c r="F30" s="525" t="str">
        <f t="shared" si="0"/>
        <v/>
      </c>
      <c r="G30" s="525" t="str">
        <f t="shared" si="1"/>
        <v/>
      </c>
      <c r="H30" s="522" t="str">
        <f t="shared" si="2"/>
        <v>否</v>
      </c>
      <c r="I30" s="511" t="str">
        <f t="shared" si="3"/>
        <v>款</v>
      </c>
    </row>
    <row r="31" s="218" customFormat="1" ht="36" customHeight="1" spans="1:9">
      <c r="A31" s="523">
        <v>2082901</v>
      </c>
      <c r="B31" s="524" t="s">
        <v>1235</v>
      </c>
      <c r="C31" s="277"/>
      <c r="D31" s="277"/>
      <c r="E31" s="282"/>
      <c r="F31" s="525" t="str">
        <f t="shared" si="0"/>
        <v/>
      </c>
      <c r="G31" s="525" t="str">
        <f t="shared" si="1"/>
        <v/>
      </c>
      <c r="H31" s="522" t="str">
        <f t="shared" si="2"/>
        <v>否</v>
      </c>
      <c r="I31" s="511" t="str">
        <f t="shared" si="3"/>
        <v>项</v>
      </c>
    </row>
    <row r="32" s="219" customFormat="1" ht="36" customHeight="1" spans="1:9">
      <c r="A32" s="523">
        <v>2082999</v>
      </c>
      <c r="B32" s="526" t="s">
        <v>1240</v>
      </c>
      <c r="C32" s="277"/>
      <c r="D32" s="277"/>
      <c r="E32" s="282"/>
      <c r="F32" s="525" t="str">
        <f t="shared" si="0"/>
        <v/>
      </c>
      <c r="G32" s="525" t="str">
        <f t="shared" si="1"/>
        <v/>
      </c>
      <c r="H32" s="522" t="str">
        <f t="shared" si="2"/>
        <v>否</v>
      </c>
      <c r="I32" s="511" t="str">
        <f t="shared" si="3"/>
        <v>项</v>
      </c>
    </row>
    <row r="33" s="218" customFormat="1" ht="36" customHeight="1" spans="1:9">
      <c r="A33" s="519">
        <v>211</v>
      </c>
      <c r="B33" s="531" t="s">
        <v>1241</v>
      </c>
      <c r="C33" s="282"/>
      <c r="D33" s="282"/>
      <c r="E33" s="282"/>
      <c r="F33" s="521" t="str">
        <f t="shared" si="0"/>
        <v/>
      </c>
      <c r="G33" s="521" t="str">
        <f t="shared" si="1"/>
        <v/>
      </c>
      <c r="H33" s="522" t="str">
        <f t="shared" si="2"/>
        <v>是</v>
      </c>
      <c r="I33" s="511" t="str">
        <f t="shared" si="3"/>
        <v>类</v>
      </c>
    </row>
    <row r="34" s="218" customFormat="1" ht="36" customHeight="1" spans="1:9">
      <c r="A34" s="523">
        <v>21160</v>
      </c>
      <c r="B34" s="526" t="s">
        <v>1242</v>
      </c>
      <c r="C34" s="277"/>
      <c r="D34" s="277"/>
      <c r="E34" s="282"/>
      <c r="F34" s="525" t="str">
        <f t="shared" si="0"/>
        <v/>
      </c>
      <c r="G34" s="525" t="str">
        <f t="shared" si="1"/>
        <v/>
      </c>
      <c r="H34" s="522" t="str">
        <f t="shared" si="2"/>
        <v>否</v>
      </c>
      <c r="I34" s="511" t="str">
        <f t="shared" si="3"/>
        <v>款</v>
      </c>
    </row>
    <row r="35" s="218" customFormat="1" ht="36" customHeight="1" spans="1:9">
      <c r="A35" s="523">
        <v>2116001</v>
      </c>
      <c r="B35" s="526" t="s">
        <v>1243</v>
      </c>
      <c r="C35" s="277"/>
      <c r="D35" s="277"/>
      <c r="E35" s="282"/>
      <c r="F35" s="525" t="str">
        <f t="shared" si="0"/>
        <v/>
      </c>
      <c r="G35" s="525" t="str">
        <f t="shared" si="1"/>
        <v/>
      </c>
      <c r="H35" s="522" t="str">
        <f t="shared" si="2"/>
        <v>否</v>
      </c>
      <c r="I35" s="511" t="str">
        <f t="shared" si="3"/>
        <v>项</v>
      </c>
    </row>
    <row r="36" s="218" customFormat="1" ht="36" customHeight="1" spans="1:9">
      <c r="A36" s="523">
        <v>2116002</v>
      </c>
      <c r="B36" s="526" t="s">
        <v>1244</v>
      </c>
      <c r="C36" s="277"/>
      <c r="D36" s="277"/>
      <c r="E36" s="282"/>
      <c r="F36" s="525" t="str">
        <f t="shared" si="0"/>
        <v/>
      </c>
      <c r="G36" s="525" t="str">
        <f t="shared" si="1"/>
        <v/>
      </c>
      <c r="H36" s="522" t="str">
        <f t="shared" si="2"/>
        <v>否</v>
      </c>
      <c r="I36" s="511" t="str">
        <f t="shared" si="3"/>
        <v>项</v>
      </c>
    </row>
    <row r="37" s="218" customFormat="1" ht="36" customHeight="1" spans="1:9">
      <c r="A37" s="523">
        <v>2116003</v>
      </c>
      <c r="B37" s="526" t="s">
        <v>1245</v>
      </c>
      <c r="C37" s="277"/>
      <c r="D37" s="277"/>
      <c r="E37" s="282"/>
      <c r="F37" s="525" t="str">
        <f t="shared" si="0"/>
        <v/>
      </c>
      <c r="G37" s="525" t="str">
        <f t="shared" si="1"/>
        <v/>
      </c>
      <c r="H37" s="522" t="str">
        <f t="shared" si="2"/>
        <v>否</v>
      </c>
      <c r="I37" s="511" t="str">
        <f t="shared" si="3"/>
        <v>项</v>
      </c>
    </row>
    <row r="38" s="218" customFormat="1" ht="36" customHeight="1" spans="1:9">
      <c r="A38" s="523">
        <v>2116099</v>
      </c>
      <c r="B38" s="526" t="s">
        <v>1246</v>
      </c>
      <c r="C38" s="277"/>
      <c r="D38" s="277"/>
      <c r="E38" s="282"/>
      <c r="F38" s="525" t="str">
        <f t="shared" si="0"/>
        <v/>
      </c>
      <c r="G38" s="525" t="str">
        <f t="shared" si="1"/>
        <v/>
      </c>
      <c r="H38" s="522" t="str">
        <f t="shared" si="2"/>
        <v>否</v>
      </c>
      <c r="I38" s="511" t="str">
        <f t="shared" si="3"/>
        <v>项</v>
      </c>
    </row>
    <row r="39" s="218" customFormat="1" ht="36" customHeight="1" spans="1:9">
      <c r="A39" s="523">
        <v>21161</v>
      </c>
      <c r="B39" s="526" t="s">
        <v>1247</v>
      </c>
      <c r="C39" s="277"/>
      <c r="D39" s="277"/>
      <c r="E39" s="282"/>
      <c r="F39" s="525" t="str">
        <f t="shared" si="0"/>
        <v/>
      </c>
      <c r="G39" s="525" t="str">
        <f t="shared" si="1"/>
        <v/>
      </c>
      <c r="H39" s="522" t="str">
        <f t="shared" si="2"/>
        <v>否</v>
      </c>
      <c r="I39" s="511" t="str">
        <f t="shared" si="3"/>
        <v>款</v>
      </c>
    </row>
    <row r="40" s="219" customFormat="1" ht="36" customHeight="1" spans="1:9">
      <c r="A40" s="523">
        <v>2116101</v>
      </c>
      <c r="B40" s="526" t="s">
        <v>1248</v>
      </c>
      <c r="C40" s="277"/>
      <c r="D40" s="277"/>
      <c r="E40" s="282"/>
      <c r="F40" s="525" t="str">
        <f t="shared" si="0"/>
        <v/>
      </c>
      <c r="G40" s="525" t="str">
        <f t="shared" si="1"/>
        <v/>
      </c>
      <c r="H40" s="522" t="str">
        <f t="shared" si="2"/>
        <v>否</v>
      </c>
      <c r="I40" s="511" t="str">
        <f t="shared" si="3"/>
        <v>项</v>
      </c>
    </row>
    <row r="41" s="218" customFormat="1" ht="36" customHeight="1" spans="1:9">
      <c r="A41" s="523">
        <v>2116102</v>
      </c>
      <c r="B41" s="526" t="s">
        <v>1249</v>
      </c>
      <c r="C41" s="277"/>
      <c r="D41" s="277"/>
      <c r="E41" s="282"/>
      <c r="F41" s="525" t="str">
        <f t="shared" si="0"/>
        <v/>
      </c>
      <c r="G41" s="525" t="str">
        <f t="shared" si="1"/>
        <v/>
      </c>
      <c r="H41" s="522" t="str">
        <f t="shared" si="2"/>
        <v>否</v>
      </c>
      <c r="I41" s="511" t="str">
        <f t="shared" si="3"/>
        <v>项</v>
      </c>
    </row>
    <row r="42" s="218" customFormat="1" ht="36" customHeight="1" spans="1:9">
      <c r="A42" s="523">
        <v>2116103</v>
      </c>
      <c r="B42" s="526" t="s">
        <v>1250</v>
      </c>
      <c r="C42" s="277"/>
      <c r="D42" s="277"/>
      <c r="E42" s="282"/>
      <c r="F42" s="525" t="str">
        <f t="shared" si="0"/>
        <v/>
      </c>
      <c r="G42" s="525" t="str">
        <f t="shared" si="1"/>
        <v/>
      </c>
      <c r="H42" s="522" t="str">
        <f t="shared" si="2"/>
        <v>否</v>
      </c>
      <c r="I42" s="511" t="str">
        <f t="shared" si="3"/>
        <v>项</v>
      </c>
    </row>
    <row r="43" s="512" customFormat="1" ht="36" customHeight="1" spans="1:9">
      <c r="A43" s="523">
        <v>2116104</v>
      </c>
      <c r="B43" s="526" t="s">
        <v>1251</v>
      </c>
      <c r="C43" s="277"/>
      <c r="D43" s="277"/>
      <c r="E43" s="282"/>
      <c r="F43" s="525" t="str">
        <f t="shared" si="0"/>
        <v/>
      </c>
      <c r="G43" s="525" t="str">
        <f t="shared" si="1"/>
        <v/>
      </c>
      <c r="H43" s="522" t="str">
        <f t="shared" si="2"/>
        <v>否</v>
      </c>
      <c r="I43" s="511" t="str">
        <f t="shared" si="3"/>
        <v>项</v>
      </c>
    </row>
    <row r="44" s="218" customFormat="1" ht="36" customHeight="1" spans="1:9">
      <c r="A44" s="519">
        <v>212</v>
      </c>
      <c r="B44" s="531" t="s">
        <v>1252</v>
      </c>
      <c r="C44" s="282">
        <f>C45+C69</f>
        <v>242203</v>
      </c>
      <c r="D44" s="282">
        <f>D45+D69</f>
        <v>322624</v>
      </c>
      <c r="E44" s="282">
        <f>E45+E69+E77</f>
        <v>328941</v>
      </c>
      <c r="F44" s="521">
        <f t="shared" si="0"/>
        <v>0.358</v>
      </c>
      <c r="G44" s="521">
        <f t="shared" si="1"/>
        <v>1.02</v>
      </c>
      <c r="H44" s="522" t="str">
        <f t="shared" si="2"/>
        <v>是</v>
      </c>
      <c r="I44" s="511" t="str">
        <f t="shared" si="3"/>
        <v>类</v>
      </c>
    </row>
    <row r="45" s="218" customFormat="1" ht="36" customHeight="1" spans="1:9">
      <c r="A45" s="523">
        <v>21208</v>
      </c>
      <c r="B45" s="526" t="s">
        <v>1253</v>
      </c>
      <c r="C45" s="277">
        <f>SUM(C46:C57)</f>
        <v>241151</v>
      </c>
      <c r="D45" s="277">
        <f>SUM(D46:D57)</f>
        <v>321763</v>
      </c>
      <c r="E45" s="277">
        <f>SUM(E46:E57)</f>
        <v>268676</v>
      </c>
      <c r="F45" s="525">
        <f t="shared" si="0"/>
        <v>0.114</v>
      </c>
      <c r="G45" s="525">
        <f t="shared" si="1"/>
        <v>0.835</v>
      </c>
      <c r="H45" s="522" t="str">
        <f t="shared" si="2"/>
        <v>是</v>
      </c>
      <c r="I45" s="511" t="str">
        <f t="shared" si="3"/>
        <v>款</v>
      </c>
    </row>
    <row r="46" s="218" customFormat="1" ht="36" customHeight="1" spans="1:9">
      <c r="A46" s="523">
        <v>2120801</v>
      </c>
      <c r="B46" s="526" t="s">
        <v>1254</v>
      </c>
      <c r="C46" s="277">
        <v>52908</v>
      </c>
      <c r="D46" s="528">
        <v>51566</v>
      </c>
      <c r="E46" s="277">
        <v>77752</v>
      </c>
      <c r="F46" s="525">
        <f t="shared" si="0"/>
        <v>0.47</v>
      </c>
      <c r="G46" s="525">
        <f t="shared" si="1"/>
        <v>1.508</v>
      </c>
      <c r="H46" s="522" t="str">
        <f t="shared" si="2"/>
        <v>是</v>
      </c>
      <c r="I46" s="511" t="str">
        <f t="shared" si="3"/>
        <v>项</v>
      </c>
    </row>
    <row r="47" s="218" customFormat="1" ht="36" customHeight="1" spans="1:9">
      <c r="A47" s="523">
        <v>2120802</v>
      </c>
      <c r="B47" s="526" t="s">
        <v>1255</v>
      </c>
      <c r="C47" s="277"/>
      <c r="D47" s="277"/>
      <c r="E47" s="282"/>
      <c r="F47" s="525" t="str">
        <f t="shared" si="0"/>
        <v/>
      </c>
      <c r="G47" s="525" t="str">
        <f t="shared" si="1"/>
        <v/>
      </c>
      <c r="H47" s="522" t="str">
        <f t="shared" si="2"/>
        <v>否</v>
      </c>
      <c r="I47" s="511" t="str">
        <f t="shared" si="3"/>
        <v>项</v>
      </c>
    </row>
    <row r="48" s="219" customFormat="1" ht="36" customHeight="1" spans="1:9">
      <c r="A48" s="523">
        <v>2120803</v>
      </c>
      <c r="B48" s="524" t="s">
        <v>1256</v>
      </c>
      <c r="C48" s="277"/>
      <c r="D48" s="277"/>
      <c r="E48" s="282"/>
      <c r="F48" s="525" t="str">
        <f t="shared" si="0"/>
        <v/>
      </c>
      <c r="G48" s="525" t="str">
        <f t="shared" si="1"/>
        <v/>
      </c>
      <c r="H48" s="522" t="str">
        <f t="shared" si="2"/>
        <v>否</v>
      </c>
      <c r="I48" s="511" t="str">
        <f t="shared" si="3"/>
        <v>项</v>
      </c>
    </row>
    <row r="49" ht="36" customHeight="1" spans="1:9">
      <c r="A49" s="523">
        <v>2120804</v>
      </c>
      <c r="B49" s="526" t="s">
        <v>1257</v>
      </c>
      <c r="C49" s="277"/>
      <c r="D49" s="277"/>
      <c r="E49" s="282"/>
      <c r="F49" s="525" t="str">
        <f t="shared" si="0"/>
        <v/>
      </c>
      <c r="G49" s="525" t="str">
        <f t="shared" si="1"/>
        <v/>
      </c>
      <c r="H49" s="522" t="str">
        <f t="shared" si="2"/>
        <v>否</v>
      </c>
      <c r="I49" s="511" t="str">
        <f t="shared" si="3"/>
        <v>项</v>
      </c>
    </row>
    <row r="50" s="218" customFormat="1" ht="36" customHeight="1" spans="1:9">
      <c r="A50" s="523">
        <v>2120805</v>
      </c>
      <c r="B50" s="526" t="s">
        <v>1258</v>
      </c>
      <c r="C50" s="277"/>
      <c r="D50" s="277"/>
      <c r="E50" s="282"/>
      <c r="F50" s="525" t="str">
        <f t="shared" si="0"/>
        <v/>
      </c>
      <c r="G50" s="525" t="str">
        <f t="shared" si="1"/>
        <v/>
      </c>
      <c r="H50" s="522" t="str">
        <f t="shared" si="2"/>
        <v>否</v>
      </c>
      <c r="I50" s="511" t="str">
        <f t="shared" si="3"/>
        <v>项</v>
      </c>
    </row>
    <row r="51" s="218" customFormat="1" ht="36" customHeight="1" spans="1:9">
      <c r="A51" s="523">
        <v>2120806</v>
      </c>
      <c r="B51" s="526" t="s">
        <v>1259</v>
      </c>
      <c r="C51" s="277"/>
      <c r="D51" s="277"/>
      <c r="E51" s="282"/>
      <c r="F51" s="525" t="str">
        <f t="shared" si="0"/>
        <v/>
      </c>
      <c r="G51" s="525" t="str">
        <f t="shared" si="1"/>
        <v/>
      </c>
      <c r="H51" s="522" t="str">
        <f t="shared" si="2"/>
        <v>否</v>
      </c>
      <c r="I51" s="511" t="str">
        <f t="shared" si="3"/>
        <v>项</v>
      </c>
    </row>
    <row r="52" s="218" customFormat="1" ht="36" customHeight="1" spans="1:9">
      <c r="A52" s="523">
        <v>2120807</v>
      </c>
      <c r="B52" s="526" t="s">
        <v>1260</v>
      </c>
      <c r="C52" s="277"/>
      <c r="D52" s="277"/>
      <c r="E52" s="282"/>
      <c r="F52" s="525" t="str">
        <f t="shared" si="0"/>
        <v/>
      </c>
      <c r="G52" s="525" t="str">
        <f t="shared" si="1"/>
        <v/>
      </c>
      <c r="H52" s="522" t="str">
        <f t="shared" si="2"/>
        <v>否</v>
      </c>
      <c r="I52" s="511" t="str">
        <f t="shared" si="3"/>
        <v>项</v>
      </c>
    </row>
    <row r="53" ht="36" customHeight="1" spans="1:9">
      <c r="A53" s="523">
        <v>2120809</v>
      </c>
      <c r="B53" s="526" t="s">
        <v>1261</v>
      </c>
      <c r="C53" s="277"/>
      <c r="E53" s="282"/>
      <c r="F53" s="525" t="str">
        <f t="shared" si="0"/>
        <v/>
      </c>
      <c r="G53" s="525" t="str">
        <f t="shared" si="1"/>
        <v/>
      </c>
      <c r="H53" s="522" t="str">
        <f t="shared" si="2"/>
        <v>否</v>
      </c>
      <c r="I53" s="511" t="str">
        <f t="shared" si="3"/>
        <v>项</v>
      </c>
    </row>
    <row r="54" ht="36" customHeight="1" spans="1:9">
      <c r="A54" s="523">
        <v>2120810</v>
      </c>
      <c r="B54" s="524" t="s">
        <v>1262</v>
      </c>
      <c r="C54" s="277"/>
      <c r="D54" s="277"/>
      <c r="E54" s="282"/>
      <c r="F54" s="525" t="str">
        <f t="shared" si="0"/>
        <v/>
      </c>
      <c r="G54" s="525" t="str">
        <f t="shared" si="1"/>
        <v/>
      </c>
      <c r="H54" s="522" t="str">
        <f t="shared" si="2"/>
        <v>否</v>
      </c>
      <c r="I54" s="511" t="str">
        <f t="shared" si="3"/>
        <v>项</v>
      </c>
    </row>
    <row r="55" s="219" customFormat="1" ht="36" customHeight="1" spans="1:9">
      <c r="A55" s="523">
        <v>2120811</v>
      </c>
      <c r="B55" s="526" t="s">
        <v>1263</v>
      </c>
      <c r="C55" s="277"/>
      <c r="D55" s="277"/>
      <c r="E55" s="282"/>
      <c r="F55" s="525" t="str">
        <f t="shared" si="0"/>
        <v/>
      </c>
      <c r="G55" s="525" t="str">
        <f t="shared" si="1"/>
        <v/>
      </c>
      <c r="H55" s="522" t="str">
        <f t="shared" si="2"/>
        <v>否</v>
      </c>
      <c r="I55" s="511" t="str">
        <f t="shared" si="3"/>
        <v>项</v>
      </c>
    </row>
    <row r="56" s="219" customFormat="1" ht="36" customHeight="1" spans="1:9">
      <c r="A56" s="523">
        <v>2120813</v>
      </c>
      <c r="B56" s="526" t="s">
        <v>1044</v>
      </c>
      <c r="C56" s="277"/>
      <c r="D56" s="277"/>
      <c r="E56" s="282"/>
      <c r="F56" s="525" t="str">
        <f t="shared" si="0"/>
        <v/>
      </c>
      <c r="G56" s="525" t="str">
        <f t="shared" si="1"/>
        <v/>
      </c>
      <c r="H56" s="522" t="str">
        <f t="shared" si="2"/>
        <v>否</v>
      </c>
      <c r="I56" s="511" t="str">
        <f t="shared" si="3"/>
        <v>项</v>
      </c>
    </row>
    <row r="57" s="218" customFormat="1" ht="36" customHeight="1" spans="1:9">
      <c r="A57" s="523">
        <v>2120899</v>
      </c>
      <c r="B57" s="526" t="s">
        <v>1264</v>
      </c>
      <c r="C57" s="277">
        <v>188243</v>
      </c>
      <c r="D57" s="528">
        <v>270197</v>
      </c>
      <c r="E57" s="277">
        <v>190924</v>
      </c>
      <c r="F57" s="525">
        <f t="shared" si="0"/>
        <v>0.014</v>
      </c>
      <c r="G57" s="525">
        <f t="shared" si="1"/>
        <v>0.707</v>
      </c>
      <c r="H57" s="522" t="str">
        <f t="shared" si="2"/>
        <v>是</v>
      </c>
      <c r="I57" s="511" t="str">
        <f t="shared" si="3"/>
        <v>项</v>
      </c>
    </row>
    <row r="58" s="218" customFormat="1" ht="36" customHeight="1" spans="1:9">
      <c r="A58" s="523">
        <v>21210</v>
      </c>
      <c r="B58" s="524" t="s">
        <v>1265</v>
      </c>
      <c r="C58" s="277"/>
      <c r="D58" s="277"/>
      <c r="E58" s="282"/>
      <c r="F58" s="525" t="str">
        <f t="shared" si="0"/>
        <v/>
      </c>
      <c r="G58" s="525" t="str">
        <f t="shared" si="1"/>
        <v/>
      </c>
      <c r="H58" s="522" t="str">
        <f t="shared" si="2"/>
        <v>否</v>
      </c>
      <c r="I58" s="511" t="str">
        <f t="shared" si="3"/>
        <v>款</v>
      </c>
    </row>
    <row r="59" s="218" customFormat="1" ht="36" customHeight="1" spans="1:9">
      <c r="A59" s="523">
        <v>2121001</v>
      </c>
      <c r="B59" s="524" t="s">
        <v>1254</v>
      </c>
      <c r="C59" s="277"/>
      <c r="D59" s="277"/>
      <c r="E59" s="282"/>
      <c r="F59" s="525" t="str">
        <f t="shared" si="0"/>
        <v/>
      </c>
      <c r="G59" s="525" t="str">
        <f t="shared" si="1"/>
        <v/>
      </c>
      <c r="H59" s="522" t="str">
        <f t="shared" si="2"/>
        <v>否</v>
      </c>
      <c r="I59" s="511" t="str">
        <f t="shared" si="3"/>
        <v>项</v>
      </c>
    </row>
    <row r="60" ht="36" customHeight="1" spans="1:9">
      <c r="A60" s="523">
        <v>2121002</v>
      </c>
      <c r="B60" s="526" t="s">
        <v>1255</v>
      </c>
      <c r="C60" s="277"/>
      <c r="D60" s="277"/>
      <c r="E60" s="282"/>
      <c r="F60" s="525" t="str">
        <f t="shared" si="0"/>
        <v/>
      </c>
      <c r="G60" s="525" t="str">
        <f t="shared" si="1"/>
        <v/>
      </c>
      <c r="H60" s="522" t="str">
        <f t="shared" si="2"/>
        <v>否</v>
      </c>
      <c r="I60" s="511" t="str">
        <f t="shared" si="3"/>
        <v>项</v>
      </c>
    </row>
    <row r="61" s="218" customFormat="1" ht="36" customHeight="1" spans="1:9">
      <c r="A61" s="523">
        <v>2121099</v>
      </c>
      <c r="B61" s="526" t="s">
        <v>1266</v>
      </c>
      <c r="C61" s="277"/>
      <c r="D61" s="277"/>
      <c r="E61" s="282"/>
      <c r="F61" s="525" t="str">
        <f t="shared" si="0"/>
        <v/>
      </c>
      <c r="G61" s="525" t="str">
        <f t="shared" si="1"/>
        <v/>
      </c>
      <c r="H61" s="522" t="str">
        <f t="shared" si="2"/>
        <v>否</v>
      </c>
      <c r="I61" s="511" t="str">
        <f t="shared" si="3"/>
        <v>项</v>
      </c>
    </row>
    <row r="62" s="219" customFormat="1" ht="36" customHeight="1" spans="1:9">
      <c r="A62" s="523">
        <v>21211</v>
      </c>
      <c r="B62" s="526" t="s">
        <v>1267</v>
      </c>
      <c r="C62" s="277"/>
      <c r="D62" s="277"/>
      <c r="E62" s="282"/>
      <c r="F62" s="525" t="str">
        <f t="shared" si="0"/>
        <v/>
      </c>
      <c r="G62" s="525" t="str">
        <f t="shared" si="1"/>
        <v/>
      </c>
      <c r="H62" s="522" t="str">
        <f t="shared" si="2"/>
        <v>否</v>
      </c>
      <c r="I62" s="511" t="str">
        <f t="shared" si="3"/>
        <v>款</v>
      </c>
    </row>
    <row r="63" s="218" customFormat="1" ht="36" customHeight="1" spans="1:9">
      <c r="A63" s="523">
        <v>21213</v>
      </c>
      <c r="B63" s="526" t="s">
        <v>1268</v>
      </c>
      <c r="C63" s="277"/>
      <c r="D63" s="277"/>
      <c r="E63" s="282"/>
      <c r="F63" s="525" t="str">
        <f t="shared" si="0"/>
        <v/>
      </c>
      <c r="G63" s="525" t="str">
        <f t="shared" si="1"/>
        <v/>
      </c>
      <c r="H63" s="522" t="str">
        <f t="shared" si="2"/>
        <v>否</v>
      </c>
      <c r="I63" s="511" t="str">
        <f t="shared" si="3"/>
        <v>款</v>
      </c>
    </row>
    <row r="64" s="218" customFormat="1" ht="36" customHeight="1" spans="1:9">
      <c r="A64" s="523">
        <v>2121301</v>
      </c>
      <c r="B64" s="526" t="s">
        <v>1269</v>
      </c>
      <c r="C64" s="277"/>
      <c r="D64" s="277"/>
      <c r="E64" s="282"/>
      <c r="F64" s="525" t="str">
        <f t="shared" si="0"/>
        <v/>
      </c>
      <c r="G64" s="525" t="str">
        <f t="shared" si="1"/>
        <v/>
      </c>
      <c r="H64" s="522" t="str">
        <f t="shared" si="2"/>
        <v>否</v>
      </c>
      <c r="I64" s="511" t="str">
        <f t="shared" si="3"/>
        <v>项</v>
      </c>
    </row>
    <row r="65" s="218" customFormat="1" ht="36" customHeight="1" spans="1:9">
      <c r="A65" s="523">
        <v>2121302</v>
      </c>
      <c r="B65" s="524" t="s">
        <v>1270</v>
      </c>
      <c r="C65" s="277"/>
      <c r="D65" s="277"/>
      <c r="E65" s="282"/>
      <c r="F65" s="525" t="str">
        <f t="shared" si="0"/>
        <v/>
      </c>
      <c r="G65" s="525" t="str">
        <f t="shared" si="1"/>
        <v/>
      </c>
      <c r="H65" s="522" t="str">
        <f t="shared" si="2"/>
        <v>否</v>
      </c>
      <c r="I65" s="511" t="str">
        <f t="shared" si="3"/>
        <v>项</v>
      </c>
    </row>
    <row r="66" ht="36" customHeight="1" spans="1:9">
      <c r="A66" s="523">
        <v>2121303</v>
      </c>
      <c r="B66" s="526" t="s">
        <v>1271</v>
      </c>
      <c r="C66" s="277"/>
      <c r="D66" s="277"/>
      <c r="E66" s="282"/>
      <c r="F66" s="525" t="str">
        <f t="shared" si="0"/>
        <v/>
      </c>
      <c r="G66" s="525" t="str">
        <f t="shared" si="1"/>
        <v/>
      </c>
      <c r="H66" s="522" t="str">
        <f t="shared" si="2"/>
        <v>否</v>
      </c>
      <c r="I66" s="511" t="str">
        <f t="shared" si="3"/>
        <v>项</v>
      </c>
    </row>
    <row r="67" s="512" customFormat="1" ht="36" customHeight="1" spans="1:9">
      <c r="A67" s="523">
        <v>2121304</v>
      </c>
      <c r="B67" s="526" t="s">
        <v>1272</v>
      </c>
      <c r="C67" s="277"/>
      <c r="D67" s="277"/>
      <c r="E67" s="282"/>
      <c r="F67" s="525" t="str">
        <f t="shared" si="0"/>
        <v/>
      </c>
      <c r="G67" s="525" t="str">
        <f t="shared" si="1"/>
        <v/>
      </c>
      <c r="H67" s="522" t="str">
        <f t="shared" si="2"/>
        <v>否</v>
      </c>
      <c r="I67" s="511" t="str">
        <f t="shared" si="3"/>
        <v>项</v>
      </c>
    </row>
    <row r="68" ht="36" customHeight="1" spans="1:9">
      <c r="A68" s="523">
        <v>2121399</v>
      </c>
      <c r="B68" s="526" t="s">
        <v>1273</v>
      </c>
      <c r="C68" s="277"/>
      <c r="D68" s="277"/>
      <c r="E68" s="282"/>
      <c r="F68" s="525" t="str">
        <f t="shared" si="0"/>
        <v/>
      </c>
      <c r="G68" s="525" t="str">
        <f t="shared" si="1"/>
        <v/>
      </c>
      <c r="H68" s="522" t="str">
        <f t="shared" si="2"/>
        <v>否</v>
      </c>
      <c r="I68" s="511" t="str">
        <f t="shared" si="3"/>
        <v>项</v>
      </c>
    </row>
    <row r="69" s="218" customFormat="1" ht="36" customHeight="1" spans="1:9">
      <c r="A69" s="523">
        <v>21214</v>
      </c>
      <c r="B69" s="526" t="s">
        <v>1274</v>
      </c>
      <c r="C69" s="277">
        <f>SUM(C70:C72)</f>
        <v>1052</v>
      </c>
      <c r="D69" s="277">
        <f>SUM(D70:D72)</f>
        <v>861</v>
      </c>
      <c r="E69" s="277">
        <v>265</v>
      </c>
      <c r="F69" s="525">
        <f t="shared" si="0"/>
        <v>-0.748</v>
      </c>
      <c r="G69" s="525">
        <f t="shared" si="1"/>
        <v>0.308</v>
      </c>
      <c r="H69" s="522" t="str">
        <f t="shared" si="2"/>
        <v>是</v>
      </c>
      <c r="I69" s="511" t="str">
        <f t="shared" si="3"/>
        <v>款</v>
      </c>
    </row>
    <row r="70" s="218" customFormat="1" ht="36" customHeight="1" spans="1:9">
      <c r="A70" s="523">
        <v>2121401</v>
      </c>
      <c r="B70" s="526" t="s">
        <v>1275</v>
      </c>
      <c r="C70" s="277"/>
      <c r="D70" s="277"/>
      <c r="E70" s="282"/>
      <c r="F70" s="525" t="str">
        <f t="shared" ref="F70:F133" si="4">IF(C70&lt;&gt;0,E70/C70-1,"")</f>
        <v/>
      </c>
      <c r="G70" s="525" t="str">
        <f t="shared" ref="G70:G133" si="5">IF(D70&lt;&gt;0,E70/D70,"")</f>
        <v/>
      </c>
      <c r="H70" s="522" t="str">
        <f t="shared" ref="H70:H133" si="6">IF(LEN(A70)=3,"是",IF(B70&lt;&gt;"",IF(SUM(C70:E70)&lt;&gt;0,"是","否"),"是"))</f>
        <v>否</v>
      </c>
      <c r="I70" s="511" t="str">
        <f t="shared" ref="I70:I133" si="7">IF(LEN(A70)=3,"类",IF(LEN(A70)=5,"款","项"))</f>
        <v>项</v>
      </c>
    </row>
    <row r="71" s="218" customFormat="1" ht="36" customHeight="1" spans="1:9">
      <c r="A71" s="523">
        <v>2121402</v>
      </c>
      <c r="B71" s="524" t="s">
        <v>1276</v>
      </c>
      <c r="C71" s="277"/>
      <c r="D71" s="277"/>
      <c r="E71" s="282"/>
      <c r="F71" s="525" t="str">
        <f t="shared" si="4"/>
        <v/>
      </c>
      <c r="G71" s="525" t="str">
        <f t="shared" si="5"/>
        <v/>
      </c>
      <c r="H71" s="522" t="str">
        <f t="shared" si="6"/>
        <v>否</v>
      </c>
      <c r="I71" s="511" t="str">
        <f t="shared" si="7"/>
        <v>项</v>
      </c>
    </row>
    <row r="72" s="219" customFormat="1" ht="36" customHeight="1" spans="1:9">
      <c r="A72" s="523">
        <v>2121499</v>
      </c>
      <c r="B72" s="524" t="s">
        <v>1277</v>
      </c>
      <c r="C72" s="277">
        <v>1052</v>
      </c>
      <c r="D72" s="528">
        <v>861</v>
      </c>
      <c r="E72" s="277">
        <v>265</v>
      </c>
      <c r="F72" s="525">
        <f t="shared" si="4"/>
        <v>-0.748</v>
      </c>
      <c r="G72" s="525">
        <f t="shared" si="5"/>
        <v>0.308</v>
      </c>
      <c r="H72" s="522" t="str">
        <f t="shared" si="6"/>
        <v>是</v>
      </c>
      <c r="I72" s="511" t="str">
        <f t="shared" si="7"/>
        <v>项</v>
      </c>
    </row>
    <row r="73" s="218" customFormat="1" ht="36" customHeight="1" spans="1:9">
      <c r="A73" s="523">
        <v>21215</v>
      </c>
      <c r="B73" s="524" t="s">
        <v>1278</v>
      </c>
      <c r="C73" s="277"/>
      <c r="D73" s="277"/>
      <c r="E73" s="282"/>
      <c r="F73" s="525" t="str">
        <f t="shared" si="4"/>
        <v/>
      </c>
      <c r="G73" s="525" t="str">
        <f t="shared" si="5"/>
        <v/>
      </c>
      <c r="H73" s="522" t="str">
        <f t="shared" si="6"/>
        <v>否</v>
      </c>
      <c r="I73" s="511" t="str">
        <f t="shared" si="7"/>
        <v>款</v>
      </c>
    </row>
    <row r="74" ht="36" customHeight="1" spans="1:9">
      <c r="A74" s="523">
        <v>2121501</v>
      </c>
      <c r="B74" s="526" t="s">
        <v>1254</v>
      </c>
      <c r="C74" s="277"/>
      <c r="D74" s="277"/>
      <c r="E74" s="282"/>
      <c r="F74" s="525" t="str">
        <f t="shared" si="4"/>
        <v/>
      </c>
      <c r="G74" s="525" t="str">
        <f t="shared" si="5"/>
        <v/>
      </c>
      <c r="H74" s="522" t="str">
        <f t="shared" si="6"/>
        <v>否</v>
      </c>
      <c r="I74" s="511" t="str">
        <f t="shared" si="7"/>
        <v>项</v>
      </c>
    </row>
    <row r="75" s="218" customFormat="1" ht="36" customHeight="1" spans="1:9">
      <c r="A75" s="523">
        <v>2121502</v>
      </c>
      <c r="B75" s="526" t="s">
        <v>1255</v>
      </c>
      <c r="C75" s="277"/>
      <c r="D75" s="277"/>
      <c r="E75" s="282"/>
      <c r="F75" s="525" t="str">
        <f t="shared" si="4"/>
        <v/>
      </c>
      <c r="G75" s="525" t="str">
        <f t="shared" si="5"/>
        <v/>
      </c>
      <c r="H75" s="522" t="str">
        <f t="shared" si="6"/>
        <v>否</v>
      </c>
      <c r="I75" s="511" t="str">
        <f t="shared" si="7"/>
        <v>项</v>
      </c>
    </row>
    <row r="76" s="218" customFormat="1" ht="36" customHeight="1" spans="1:9">
      <c r="A76" s="523">
        <v>2121599</v>
      </c>
      <c r="B76" s="526" t="s">
        <v>1279</v>
      </c>
      <c r="C76" s="277"/>
      <c r="D76" s="277"/>
      <c r="E76" s="282"/>
      <c r="F76" s="525" t="str">
        <f t="shared" si="4"/>
        <v/>
      </c>
      <c r="G76" s="525" t="str">
        <f t="shared" si="5"/>
        <v/>
      </c>
      <c r="H76" s="522" t="str">
        <f t="shared" si="6"/>
        <v>否</v>
      </c>
      <c r="I76" s="511" t="str">
        <f t="shared" si="7"/>
        <v>项</v>
      </c>
    </row>
    <row r="77" s="219" customFormat="1" ht="36" customHeight="1" spans="1:9">
      <c r="A77" s="523">
        <v>21216</v>
      </c>
      <c r="B77" s="526" t="s">
        <v>1280</v>
      </c>
      <c r="C77" s="277"/>
      <c r="D77" s="277"/>
      <c r="E77" s="277">
        <f>SUM(E78:E80)</f>
        <v>60000</v>
      </c>
      <c r="F77" s="525" t="str">
        <f t="shared" si="4"/>
        <v/>
      </c>
      <c r="G77" s="525" t="str">
        <f t="shared" si="5"/>
        <v/>
      </c>
      <c r="H77" s="522" t="str">
        <f t="shared" si="6"/>
        <v>是</v>
      </c>
      <c r="I77" s="511" t="str">
        <f t="shared" si="7"/>
        <v>款</v>
      </c>
    </row>
    <row r="78" s="219" customFormat="1" ht="36" customHeight="1" spans="1:9">
      <c r="A78" s="523">
        <v>2121601</v>
      </c>
      <c r="B78" s="526" t="s">
        <v>1254</v>
      </c>
      <c r="C78" s="277"/>
      <c r="D78" s="277"/>
      <c r="E78" s="282"/>
      <c r="F78" s="525" t="str">
        <f t="shared" si="4"/>
        <v/>
      </c>
      <c r="G78" s="525" t="str">
        <f t="shared" si="5"/>
        <v/>
      </c>
      <c r="H78" s="522" t="str">
        <f t="shared" si="6"/>
        <v>否</v>
      </c>
      <c r="I78" s="511" t="str">
        <f t="shared" si="7"/>
        <v>项</v>
      </c>
    </row>
    <row r="79" ht="36" customHeight="1" spans="1:9">
      <c r="A79" s="523">
        <v>2121602</v>
      </c>
      <c r="B79" s="524" t="s">
        <v>1255</v>
      </c>
      <c r="C79" s="277"/>
      <c r="D79" s="277"/>
      <c r="E79" s="282"/>
      <c r="F79" s="525" t="str">
        <f t="shared" si="4"/>
        <v/>
      </c>
      <c r="G79" s="525" t="str">
        <f t="shared" si="5"/>
        <v/>
      </c>
      <c r="H79" s="522" t="str">
        <f t="shared" si="6"/>
        <v>否</v>
      </c>
      <c r="I79" s="511" t="str">
        <f t="shared" si="7"/>
        <v>项</v>
      </c>
    </row>
    <row r="80" s="218" customFormat="1" ht="36" customHeight="1" spans="1:9">
      <c r="A80" s="523">
        <v>2121699</v>
      </c>
      <c r="B80" s="526" t="s">
        <v>1281</v>
      </c>
      <c r="C80" s="277"/>
      <c r="D80" s="277"/>
      <c r="E80" s="277">
        <v>60000</v>
      </c>
      <c r="F80" s="525" t="str">
        <f t="shared" si="4"/>
        <v/>
      </c>
      <c r="G80" s="525" t="str">
        <f t="shared" si="5"/>
        <v/>
      </c>
      <c r="H80" s="522" t="str">
        <f t="shared" si="6"/>
        <v>是</v>
      </c>
      <c r="I80" s="511" t="str">
        <f t="shared" si="7"/>
        <v>项</v>
      </c>
    </row>
    <row r="81" s="218" customFormat="1" ht="36" customHeight="1" spans="1:9">
      <c r="A81" s="523">
        <v>21217</v>
      </c>
      <c r="B81" s="526" t="s">
        <v>1282</v>
      </c>
      <c r="C81" s="277"/>
      <c r="D81" s="277"/>
      <c r="E81" s="282"/>
      <c r="F81" s="525" t="str">
        <f t="shared" si="4"/>
        <v/>
      </c>
      <c r="G81" s="525" t="str">
        <f t="shared" si="5"/>
        <v/>
      </c>
      <c r="H81" s="522" t="str">
        <f t="shared" si="6"/>
        <v>否</v>
      </c>
      <c r="I81" s="511" t="str">
        <f t="shared" si="7"/>
        <v>款</v>
      </c>
    </row>
    <row r="82" s="218" customFormat="1" ht="36" customHeight="1" spans="1:9">
      <c r="A82" s="523">
        <v>2121701</v>
      </c>
      <c r="B82" s="526" t="s">
        <v>1269</v>
      </c>
      <c r="C82" s="277"/>
      <c r="D82" s="277"/>
      <c r="E82" s="282"/>
      <c r="F82" s="525" t="str">
        <f t="shared" si="4"/>
        <v/>
      </c>
      <c r="G82" s="525" t="str">
        <f t="shared" si="5"/>
        <v/>
      </c>
      <c r="H82" s="522" t="str">
        <f t="shared" si="6"/>
        <v>否</v>
      </c>
      <c r="I82" s="511" t="str">
        <f t="shared" si="7"/>
        <v>项</v>
      </c>
    </row>
    <row r="83" s="219" customFormat="1" ht="36" customHeight="1" spans="1:9">
      <c r="A83" s="523">
        <v>2121702</v>
      </c>
      <c r="B83" s="526" t="s">
        <v>1270</v>
      </c>
      <c r="C83" s="277"/>
      <c r="D83" s="277"/>
      <c r="E83" s="282"/>
      <c r="F83" s="525" t="str">
        <f t="shared" si="4"/>
        <v/>
      </c>
      <c r="G83" s="525" t="str">
        <f t="shared" si="5"/>
        <v/>
      </c>
      <c r="H83" s="522" t="str">
        <f t="shared" si="6"/>
        <v>否</v>
      </c>
      <c r="I83" s="511" t="str">
        <f t="shared" si="7"/>
        <v>项</v>
      </c>
    </row>
    <row r="84" ht="36" customHeight="1" spans="1:9">
      <c r="A84" s="523">
        <v>2121703</v>
      </c>
      <c r="B84" s="524" t="s">
        <v>1271</v>
      </c>
      <c r="C84" s="277"/>
      <c r="D84" s="277"/>
      <c r="E84" s="282"/>
      <c r="F84" s="525" t="str">
        <f t="shared" si="4"/>
        <v/>
      </c>
      <c r="G84" s="525" t="str">
        <f t="shared" si="5"/>
        <v/>
      </c>
      <c r="H84" s="522" t="str">
        <f t="shared" si="6"/>
        <v>否</v>
      </c>
      <c r="I84" s="511" t="str">
        <f t="shared" si="7"/>
        <v>项</v>
      </c>
    </row>
    <row r="85" s="218" customFormat="1" ht="36" customHeight="1" spans="1:9">
      <c r="A85" s="523">
        <v>2121704</v>
      </c>
      <c r="B85" s="526" t="s">
        <v>1272</v>
      </c>
      <c r="C85" s="277"/>
      <c r="D85" s="277"/>
      <c r="E85" s="282"/>
      <c r="F85" s="525" t="str">
        <f t="shared" si="4"/>
        <v/>
      </c>
      <c r="G85" s="525" t="str">
        <f t="shared" si="5"/>
        <v/>
      </c>
      <c r="H85" s="522" t="str">
        <f t="shared" si="6"/>
        <v>否</v>
      </c>
      <c r="I85" s="511" t="str">
        <f t="shared" si="7"/>
        <v>项</v>
      </c>
    </row>
    <row r="86" s="218" customFormat="1" ht="36" customHeight="1" spans="1:9">
      <c r="A86" s="523">
        <v>2121799</v>
      </c>
      <c r="B86" s="526" t="s">
        <v>1283</v>
      </c>
      <c r="C86" s="277"/>
      <c r="D86" s="277"/>
      <c r="E86" s="282"/>
      <c r="F86" s="525" t="str">
        <f t="shared" si="4"/>
        <v/>
      </c>
      <c r="G86" s="525" t="str">
        <f t="shared" si="5"/>
        <v/>
      </c>
      <c r="H86" s="522" t="str">
        <f t="shared" si="6"/>
        <v>否</v>
      </c>
      <c r="I86" s="511" t="str">
        <f t="shared" si="7"/>
        <v>项</v>
      </c>
    </row>
    <row r="87" ht="36" customHeight="1" spans="1:9">
      <c r="A87" s="523">
        <v>21218</v>
      </c>
      <c r="B87" s="526" t="s">
        <v>1284</v>
      </c>
      <c r="C87" s="277"/>
      <c r="D87" s="277"/>
      <c r="E87" s="282"/>
      <c r="F87" s="525" t="str">
        <f t="shared" si="4"/>
        <v/>
      </c>
      <c r="G87" s="525" t="str">
        <f t="shared" si="5"/>
        <v/>
      </c>
      <c r="H87" s="522" t="str">
        <f t="shared" si="6"/>
        <v>否</v>
      </c>
      <c r="I87" s="511" t="str">
        <f t="shared" si="7"/>
        <v>款</v>
      </c>
    </row>
    <row r="88" s="219" customFormat="1" ht="36" customHeight="1" spans="1:9">
      <c r="A88" s="523">
        <v>2121801</v>
      </c>
      <c r="B88" s="526" t="s">
        <v>1275</v>
      </c>
      <c r="C88" s="277"/>
      <c r="D88" s="277"/>
      <c r="E88" s="282"/>
      <c r="F88" s="525" t="str">
        <f t="shared" si="4"/>
        <v/>
      </c>
      <c r="G88" s="525" t="str">
        <f t="shared" si="5"/>
        <v/>
      </c>
      <c r="H88" s="522" t="str">
        <f t="shared" si="6"/>
        <v>否</v>
      </c>
      <c r="I88" s="511" t="str">
        <f t="shared" si="7"/>
        <v>项</v>
      </c>
    </row>
    <row r="89" s="218" customFormat="1" ht="36" customHeight="1" spans="1:9">
      <c r="A89" s="523">
        <v>2121899</v>
      </c>
      <c r="B89" s="524" t="s">
        <v>1285</v>
      </c>
      <c r="C89" s="277"/>
      <c r="D89" s="277"/>
      <c r="E89" s="282"/>
      <c r="F89" s="525" t="str">
        <f t="shared" si="4"/>
        <v/>
      </c>
      <c r="G89" s="525" t="str">
        <f t="shared" si="5"/>
        <v/>
      </c>
      <c r="H89" s="522" t="str">
        <f t="shared" si="6"/>
        <v>否</v>
      </c>
      <c r="I89" s="511" t="str">
        <f t="shared" si="7"/>
        <v>项</v>
      </c>
    </row>
    <row r="90" s="218" customFormat="1" ht="36" customHeight="1" spans="1:9">
      <c r="A90" s="523">
        <v>21219</v>
      </c>
      <c r="B90" s="524" t="s">
        <v>1286</v>
      </c>
      <c r="C90" s="277"/>
      <c r="D90" s="277"/>
      <c r="E90" s="282"/>
      <c r="F90" s="525" t="str">
        <f t="shared" si="4"/>
        <v/>
      </c>
      <c r="G90" s="525" t="str">
        <f t="shared" si="5"/>
        <v/>
      </c>
      <c r="H90" s="522" t="str">
        <f t="shared" si="6"/>
        <v>否</v>
      </c>
      <c r="I90" s="511" t="str">
        <f t="shared" si="7"/>
        <v>款</v>
      </c>
    </row>
    <row r="91" s="218" customFormat="1" ht="36" customHeight="1" spans="1:9">
      <c r="A91" s="523">
        <v>2121901</v>
      </c>
      <c r="B91" s="524" t="s">
        <v>1254</v>
      </c>
      <c r="C91" s="277"/>
      <c r="D91" s="277"/>
      <c r="E91" s="282"/>
      <c r="F91" s="525" t="str">
        <f t="shared" si="4"/>
        <v/>
      </c>
      <c r="G91" s="525" t="str">
        <f t="shared" si="5"/>
        <v/>
      </c>
      <c r="H91" s="522" t="str">
        <f t="shared" si="6"/>
        <v>否</v>
      </c>
      <c r="I91" s="511" t="str">
        <f t="shared" si="7"/>
        <v>项</v>
      </c>
    </row>
    <row r="92" ht="36" customHeight="1" spans="1:9">
      <c r="A92" s="523">
        <v>2121902</v>
      </c>
      <c r="B92" s="524" t="s">
        <v>1255</v>
      </c>
      <c r="C92" s="277"/>
      <c r="D92" s="277"/>
      <c r="E92" s="282"/>
      <c r="F92" s="525" t="str">
        <f t="shared" si="4"/>
        <v/>
      </c>
      <c r="G92" s="525" t="str">
        <f t="shared" si="5"/>
        <v/>
      </c>
      <c r="H92" s="522" t="str">
        <f t="shared" si="6"/>
        <v>否</v>
      </c>
      <c r="I92" s="511" t="str">
        <f t="shared" si="7"/>
        <v>项</v>
      </c>
    </row>
    <row r="93" s="512" customFormat="1" ht="36" customHeight="1" spans="1:9">
      <c r="A93" s="523">
        <v>2121903</v>
      </c>
      <c r="B93" s="524" t="s">
        <v>1256</v>
      </c>
      <c r="C93" s="277"/>
      <c r="D93" s="277"/>
      <c r="E93" s="282"/>
      <c r="F93" s="525" t="str">
        <f t="shared" si="4"/>
        <v/>
      </c>
      <c r="G93" s="525" t="str">
        <f t="shared" si="5"/>
        <v/>
      </c>
      <c r="H93" s="522" t="str">
        <f t="shared" si="6"/>
        <v>否</v>
      </c>
      <c r="I93" s="511" t="str">
        <f t="shared" si="7"/>
        <v>项</v>
      </c>
    </row>
    <row r="94" s="218" customFormat="1" ht="36" customHeight="1" spans="1:9">
      <c r="A94" s="523">
        <v>2121904</v>
      </c>
      <c r="B94" s="524" t="s">
        <v>1257</v>
      </c>
      <c r="C94" s="277"/>
      <c r="D94" s="277"/>
      <c r="E94" s="282"/>
      <c r="F94" s="525" t="str">
        <f t="shared" si="4"/>
        <v/>
      </c>
      <c r="G94" s="525" t="str">
        <f t="shared" si="5"/>
        <v/>
      </c>
      <c r="H94" s="522" t="str">
        <f t="shared" si="6"/>
        <v>否</v>
      </c>
      <c r="I94" s="511" t="str">
        <f t="shared" si="7"/>
        <v>项</v>
      </c>
    </row>
    <row r="95" ht="36" customHeight="1" spans="1:9">
      <c r="A95" s="523">
        <v>2121905</v>
      </c>
      <c r="B95" s="524" t="s">
        <v>1260</v>
      </c>
      <c r="C95" s="277"/>
      <c r="D95" s="277"/>
      <c r="E95" s="282"/>
      <c r="F95" s="525" t="str">
        <f t="shared" si="4"/>
        <v/>
      </c>
      <c r="G95" s="525" t="str">
        <f t="shared" si="5"/>
        <v/>
      </c>
      <c r="H95" s="522" t="str">
        <f t="shared" si="6"/>
        <v>否</v>
      </c>
      <c r="I95" s="511" t="str">
        <f t="shared" si="7"/>
        <v>项</v>
      </c>
    </row>
    <row r="96" s="218" customFormat="1" ht="36" customHeight="1" spans="1:9">
      <c r="A96" s="523">
        <v>2121906</v>
      </c>
      <c r="B96" s="524" t="s">
        <v>1262</v>
      </c>
      <c r="C96" s="277"/>
      <c r="D96" s="277"/>
      <c r="E96" s="282"/>
      <c r="F96" s="525" t="str">
        <f t="shared" si="4"/>
        <v/>
      </c>
      <c r="G96" s="525" t="str">
        <f t="shared" si="5"/>
        <v/>
      </c>
      <c r="H96" s="522" t="str">
        <f t="shared" si="6"/>
        <v>否</v>
      </c>
      <c r="I96" s="511" t="str">
        <f t="shared" si="7"/>
        <v>项</v>
      </c>
    </row>
    <row r="97" s="218" customFormat="1" ht="36" customHeight="1" spans="1:9">
      <c r="A97" s="523">
        <v>2121907</v>
      </c>
      <c r="B97" s="524" t="s">
        <v>1263</v>
      </c>
      <c r="C97" s="277"/>
      <c r="D97" s="277"/>
      <c r="E97" s="282"/>
      <c r="F97" s="525" t="str">
        <f t="shared" si="4"/>
        <v/>
      </c>
      <c r="G97" s="525" t="str">
        <f t="shared" si="5"/>
        <v/>
      </c>
      <c r="H97" s="522" t="str">
        <f t="shared" si="6"/>
        <v>否</v>
      </c>
      <c r="I97" s="511" t="str">
        <f t="shared" si="7"/>
        <v>项</v>
      </c>
    </row>
    <row r="98" s="218" customFormat="1" ht="36" customHeight="1" spans="1:9">
      <c r="A98" s="523">
        <v>2121999</v>
      </c>
      <c r="B98" s="524" t="s">
        <v>1287</v>
      </c>
      <c r="C98" s="277"/>
      <c r="D98" s="277"/>
      <c r="E98" s="282"/>
      <c r="F98" s="525" t="str">
        <f t="shared" si="4"/>
        <v/>
      </c>
      <c r="G98" s="525" t="str">
        <f t="shared" si="5"/>
        <v/>
      </c>
      <c r="H98" s="522" t="str">
        <f t="shared" si="6"/>
        <v>否</v>
      </c>
      <c r="I98" s="511" t="str">
        <f t="shared" si="7"/>
        <v>项</v>
      </c>
    </row>
    <row r="99" s="218" customFormat="1" ht="36" customHeight="1" spans="1:9">
      <c r="A99" s="519">
        <v>213</v>
      </c>
      <c r="B99" s="531" t="s">
        <v>1288</v>
      </c>
      <c r="C99" s="282">
        <f>SUM(C100,C105,C110,C115,C118)</f>
        <v>189</v>
      </c>
      <c r="D99" s="282">
        <f>SUM(D100,D105,D110,D115,D118)</f>
        <v>340</v>
      </c>
      <c r="E99" s="282">
        <f>SUM(E100,E105,E110,E115,E118)</f>
        <v>0</v>
      </c>
      <c r="F99" s="521">
        <f t="shared" si="4"/>
        <v>-1</v>
      </c>
      <c r="G99" s="521">
        <f t="shared" si="5"/>
        <v>0</v>
      </c>
      <c r="H99" s="522" t="str">
        <f t="shared" si="6"/>
        <v>是</v>
      </c>
      <c r="I99" s="511" t="str">
        <f t="shared" si="7"/>
        <v>类</v>
      </c>
    </row>
    <row r="100" ht="36" customHeight="1" spans="1:9">
      <c r="A100" s="523">
        <v>21366</v>
      </c>
      <c r="B100" s="526" t="s">
        <v>1289</v>
      </c>
      <c r="C100" s="277">
        <f>SUM(C101:C104)</f>
        <v>189</v>
      </c>
      <c r="D100" s="277">
        <f>SUM(D101:D104)</f>
        <v>340</v>
      </c>
      <c r="E100" s="282"/>
      <c r="F100" s="525">
        <f t="shared" si="4"/>
        <v>-1</v>
      </c>
      <c r="G100" s="525">
        <f t="shared" si="5"/>
        <v>0</v>
      </c>
      <c r="H100" s="522" t="str">
        <f t="shared" si="6"/>
        <v>是</v>
      </c>
      <c r="I100" s="511" t="str">
        <f t="shared" si="7"/>
        <v>款</v>
      </c>
    </row>
    <row r="101" s="218" customFormat="1" ht="36" customHeight="1" spans="1:9">
      <c r="A101" s="523">
        <v>2136601</v>
      </c>
      <c r="B101" s="524" t="s">
        <v>1235</v>
      </c>
      <c r="C101" s="277">
        <v>189</v>
      </c>
      <c r="D101" s="528">
        <v>325</v>
      </c>
      <c r="E101" s="282"/>
      <c r="F101" s="525">
        <f t="shared" si="4"/>
        <v>-1</v>
      </c>
      <c r="G101" s="525">
        <f t="shared" si="5"/>
        <v>0</v>
      </c>
      <c r="H101" s="522" t="str">
        <f t="shared" si="6"/>
        <v>是</v>
      </c>
      <c r="I101" s="511" t="str">
        <f t="shared" si="7"/>
        <v>项</v>
      </c>
    </row>
    <row r="102" s="219" customFormat="1" ht="36" customHeight="1" spans="1:9">
      <c r="A102" s="523">
        <v>2136602</v>
      </c>
      <c r="B102" s="526" t="s">
        <v>1290</v>
      </c>
      <c r="C102" s="277"/>
      <c r="D102" s="528">
        <v>0</v>
      </c>
      <c r="E102" s="282"/>
      <c r="F102" s="525" t="str">
        <f t="shared" si="4"/>
        <v/>
      </c>
      <c r="G102" s="525" t="str">
        <f t="shared" si="5"/>
        <v/>
      </c>
      <c r="H102" s="522" t="str">
        <f t="shared" si="6"/>
        <v>否</v>
      </c>
      <c r="I102" s="511" t="str">
        <f t="shared" si="7"/>
        <v>项</v>
      </c>
    </row>
    <row r="103" s="218" customFormat="1" ht="36" customHeight="1" spans="1:9">
      <c r="A103" s="523">
        <v>2136603</v>
      </c>
      <c r="B103" s="526" t="s">
        <v>1291</v>
      </c>
      <c r="C103" s="277"/>
      <c r="D103" s="528">
        <v>0</v>
      </c>
      <c r="E103" s="282"/>
      <c r="F103" s="525" t="str">
        <f t="shared" si="4"/>
        <v/>
      </c>
      <c r="G103" s="525" t="str">
        <f t="shared" si="5"/>
        <v/>
      </c>
      <c r="H103" s="522" t="str">
        <f t="shared" si="6"/>
        <v>否</v>
      </c>
      <c r="I103" s="511" t="str">
        <f t="shared" si="7"/>
        <v>项</v>
      </c>
    </row>
    <row r="104" s="218" customFormat="1" ht="36" customHeight="1" spans="1:9">
      <c r="A104" s="523">
        <v>2136699</v>
      </c>
      <c r="B104" s="526" t="s">
        <v>1292</v>
      </c>
      <c r="C104" s="277"/>
      <c r="D104" s="528">
        <v>15</v>
      </c>
      <c r="E104" s="282"/>
      <c r="F104" s="525" t="str">
        <f t="shared" si="4"/>
        <v/>
      </c>
      <c r="G104" s="525">
        <f t="shared" si="5"/>
        <v>0</v>
      </c>
      <c r="H104" s="522" t="str">
        <f t="shared" si="6"/>
        <v>是</v>
      </c>
      <c r="I104" s="511" t="str">
        <f t="shared" si="7"/>
        <v>项</v>
      </c>
    </row>
    <row r="105" ht="36" customHeight="1" spans="1:9">
      <c r="A105" s="523">
        <v>21367</v>
      </c>
      <c r="B105" s="526" t="s">
        <v>1293</v>
      </c>
      <c r="C105" s="277"/>
      <c r="D105" s="277"/>
      <c r="E105" s="282"/>
      <c r="F105" s="525" t="str">
        <f t="shared" si="4"/>
        <v/>
      </c>
      <c r="G105" s="525" t="str">
        <f t="shared" si="5"/>
        <v/>
      </c>
      <c r="H105" s="522" t="str">
        <f t="shared" si="6"/>
        <v>否</v>
      </c>
      <c r="I105" s="511" t="str">
        <f t="shared" si="7"/>
        <v>款</v>
      </c>
    </row>
    <row r="106" s="218" customFormat="1" ht="36" customHeight="1" spans="1:9">
      <c r="A106" s="523">
        <v>2136701</v>
      </c>
      <c r="B106" s="524" t="s">
        <v>1235</v>
      </c>
      <c r="C106" s="277"/>
      <c r="D106" s="277"/>
      <c r="E106" s="282"/>
      <c r="F106" s="525" t="str">
        <f t="shared" si="4"/>
        <v/>
      </c>
      <c r="G106" s="525" t="str">
        <f t="shared" si="5"/>
        <v/>
      </c>
      <c r="H106" s="522" t="str">
        <f t="shared" si="6"/>
        <v>否</v>
      </c>
      <c r="I106" s="511" t="str">
        <f t="shared" si="7"/>
        <v>项</v>
      </c>
    </row>
    <row r="107" s="218" customFormat="1" ht="36" customHeight="1" spans="1:9">
      <c r="A107" s="523">
        <v>2136702</v>
      </c>
      <c r="B107" s="524" t="s">
        <v>1290</v>
      </c>
      <c r="C107" s="277"/>
      <c r="D107" s="277"/>
      <c r="E107" s="282"/>
      <c r="F107" s="525" t="str">
        <f t="shared" si="4"/>
        <v/>
      </c>
      <c r="G107" s="525" t="str">
        <f t="shared" si="5"/>
        <v/>
      </c>
      <c r="H107" s="522" t="str">
        <f t="shared" si="6"/>
        <v>否</v>
      </c>
      <c r="I107" s="511" t="str">
        <f t="shared" si="7"/>
        <v>项</v>
      </c>
    </row>
    <row r="108" s="218" customFormat="1" ht="36" customHeight="1" spans="1:9">
      <c r="A108" s="523">
        <v>2136703</v>
      </c>
      <c r="B108" s="526" t="s">
        <v>1294</v>
      </c>
      <c r="C108" s="277"/>
      <c r="D108" s="277"/>
      <c r="E108" s="282"/>
      <c r="F108" s="525" t="str">
        <f t="shared" si="4"/>
        <v/>
      </c>
      <c r="G108" s="525" t="str">
        <f t="shared" si="5"/>
        <v/>
      </c>
      <c r="H108" s="522" t="str">
        <f t="shared" si="6"/>
        <v>否</v>
      </c>
      <c r="I108" s="511" t="str">
        <f t="shared" si="7"/>
        <v>项</v>
      </c>
    </row>
    <row r="109" s="219" customFormat="1" ht="36" customHeight="1" spans="1:9">
      <c r="A109" s="523">
        <v>2136799</v>
      </c>
      <c r="B109" s="524" t="s">
        <v>1295</v>
      </c>
      <c r="C109" s="277"/>
      <c r="D109" s="277"/>
      <c r="E109" s="282"/>
      <c r="F109" s="525" t="str">
        <f t="shared" si="4"/>
        <v/>
      </c>
      <c r="G109" s="525" t="str">
        <f t="shared" si="5"/>
        <v/>
      </c>
      <c r="H109" s="522" t="str">
        <f t="shared" si="6"/>
        <v>否</v>
      </c>
      <c r="I109" s="511" t="str">
        <f t="shared" si="7"/>
        <v>项</v>
      </c>
    </row>
    <row r="110" ht="36" customHeight="1" spans="1:9">
      <c r="A110" s="523">
        <v>21369</v>
      </c>
      <c r="B110" s="526" t="s">
        <v>1296</v>
      </c>
      <c r="C110" s="277"/>
      <c r="D110" s="277"/>
      <c r="E110" s="282"/>
      <c r="F110" s="525" t="str">
        <f t="shared" si="4"/>
        <v/>
      </c>
      <c r="G110" s="525" t="str">
        <f t="shared" si="5"/>
        <v/>
      </c>
      <c r="H110" s="522" t="str">
        <f t="shared" si="6"/>
        <v>否</v>
      </c>
      <c r="I110" s="511" t="str">
        <f t="shared" si="7"/>
        <v>款</v>
      </c>
    </row>
    <row r="111" s="218" customFormat="1" ht="36" customHeight="1" spans="1:9">
      <c r="A111" s="523">
        <v>2136901</v>
      </c>
      <c r="B111" s="526" t="s">
        <v>823</v>
      </c>
      <c r="C111" s="277"/>
      <c r="D111" s="277"/>
      <c r="E111" s="282"/>
      <c r="F111" s="525" t="str">
        <f t="shared" si="4"/>
        <v/>
      </c>
      <c r="G111" s="525" t="str">
        <f t="shared" si="5"/>
        <v/>
      </c>
      <c r="H111" s="522" t="str">
        <f t="shared" si="6"/>
        <v>否</v>
      </c>
      <c r="I111" s="511" t="str">
        <f t="shared" si="7"/>
        <v>项</v>
      </c>
    </row>
    <row r="112" s="218" customFormat="1" ht="36" customHeight="1" spans="1:9">
      <c r="A112" s="523">
        <v>2136902</v>
      </c>
      <c r="B112" s="526" t="s">
        <v>1297</v>
      </c>
      <c r="C112" s="277"/>
      <c r="D112" s="277"/>
      <c r="E112" s="282"/>
      <c r="F112" s="525" t="str">
        <f t="shared" si="4"/>
        <v/>
      </c>
      <c r="G112" s="525" t="str">
        <f t="shared" si="5"/>
        <v/>
      </c>
      <c r="H112" s="522" t="str">
        <f t="shared" si="6"/>
        <v>否</v>
      </c>
      <c r="I112" s="511" t="str">
        <f t="shared" si="7"/>
        <v>项</v>
      </c>
    </row>
    <row r="113" s="218" customFormat="1" ht="36" customHeight="1" spans="1:9">
      <c r="A113" s="523">
        <v>2136903</v>
      </c>
      <c r="B113" s="526" t="s">
        <v>1298</v>
      </c>
      <c r="C113" s="277"/>
      <c r="D113" s="277"/>
      <c r="E113" s="282"/>
      <c r="F113" s="525" t="str">
        <f t="shared" si="4"/>
        <v/>
      </c>
      <c r="G113" s="525" t="str">
        <f t="shared" si="5"/>
        <v/>
      </c>
      <c r="H113" s="522" t="str">
        <f t="shared" si="6"/>
        <v>否</v>
      </c>
      <c r="I113" s="511" t="str">
        <f t="shared" si="7"/>
        <v>项</v>
      </c>
    </row>
    <row r="114" s="218" customFormat="1" ht="36" customHeight="1" spans="1:9">
      <c r="A114" s="523">
        <v>2136999</v>
      </c>
      <c r="B114" s="524" t="s">
        <v>1299</v>
      </c>
      <c r="C114" s="277"/>
      <c r="D114" s="277"/>
      <c r="E114" s="282"/>
      <c r="F114" s="525" t="str">
        <f t="shared" si="4"/>
        <v/>
      </c>
      <c r="G114" s="525" t="str">
        <f t="shared" si="5"/>
        <v/>
      </c>
      <c r="H114" s="522" t="str">
        <f t="shared" si="6"/>
        <v>否</v>
      </c>
      <c r="I114" s="511" t="str">
        <f t="shared" si="7"/>
        <v>项</v>
      </c>
    </row>
    <row r="115" s="218" customFormat="1" ht="36" customHeight="1" spans="1:9">
      <c r="A115" s="523">
        <v>21370</v>
      </c>
      <c r="B115" s="526" t="s">
        <v>1300</v>
      </c>
      <c r="C115" s="277"/>
      <c r="D115" s="277"/>
      <c r="E115" s="282"/>
      <c r="F115" s="525" t="str">
        <f t="shared" si="4"/>
        <v/>
      </c>
      <c r="G115" s="525" t="str">
        <f t="shared" si="5"/>
        <v/>
      </c>
      <c r="H115" s="522" t="str">
        <f t="shared" si="6"/>
        <v>否</v>
      </c>
      <c r="I115" s="511" t="str">
        <f t="shared" si="7"/>
        <v>款</v>
      </c>
    </row>
    <row r="116" s="218" customFormat="1" ht="36" customHeight="1" spans="1:9">
      <c r="A116" s="523">
        <v>2137001</v>
      </c>
      <c r="B116" s="526" t="s">
        <v>1235</v>
      </c>
      <c r="C116" s="277"/>
      <c r="D116" s="277"/>
      <c r="E116" s="282"/>
      <c r="F116" s="525" t="str">
        <f t="shared" si="4"/>
        <v/>
      </c>
      <c r="G116" s="525" t="str">
        <f t="shared" si="5"/>
        <v/>
      </c>
      <c r="H116" s="522" t="str">
        <f t="shared" si="6"/>
        <v>否</v>
      </c>
      <c r="I116" s="511" t="str">
        <f t="shared" si="7"/>
        <v>项</v>
      </c>
    </row>
    <row r="117" s="218" customFormat="1" ht="36" customHeight="1" spans="1:9">
      <c r="A117" s="523">
        <v>2137099</v>
      </c>
      <c r="B117" s="526" t="s">
        <v>1301</v>
      </c>
      <c r="C117" s="277"/>
      <c r="D117" s="277"/>
      <c r="E117" s="282"/>
      <c r="F117" s="525" t="str">
        <f t="shared" si="4"/>
        <v/>
      </c>
      <c r="G117" s="525" t="str">
        <f t="shared" si="5"/>
        <v/>
      </c>
      <c r="H117" s="522" t="str">
        <f t="shared" si="6"/>
        <v>否</v>
      </c>
      <c r="I117" s="511" t="str">
        <f t="shared" si="7"/>
        <v>项</v>
      </c>
    </row>
    <row r="118" s="219" customFormat="1" ht="36" customHeight="1" spans="1:9">
      <c r="A118" s="523">
        <v>21371</v>
      </c>
      <c r="B118" s="526" t="s">
        <v>1302</v>
      </c>
      <c r="C118" s="277"/>
      <c r="D118" s="277"/>
      <c r="E118" s="282"/>
      <c r="F118" s="525" t="str">
        <f t="shared" si="4"/>
        <v/>
      </c>
      <c r="G118" s="525" t="str">
        <f t="shared" si="5"/>
        <v/>
      </c>
      <c r="H118" s="522" t="str">
        <f t="shared" si="6"/>
        <v>否</v>
      </c>
      <c r="I118" s="511" t="str">
        <f t="shared" si="7"/>
        <v>款</v>
      </c>
    </row>
    <row r="119" s="512" customFormat="1" ht="36" customHeight="1" spans="1:9">
      <c r="A119" s="523">
        <v>2137101</v>
      </c>
      <c r="B119" s="524" t="s">
        <v>823</v>
      </c>
      <c r="C119" s="277"/>
      <c r="D119" s="277"/>
      <c r="E119" s="282"/>
      <c r="F119" s="525" t="str">
        <f t="shared" si="4"/>
        <v/>
      </c>
      <c r="G119" s="525" t="str">
        <f t="shared" si="5"/>
        <v/>
      </c>
      <c r="H119" s="522" t="str">
        <f t="shared" si="6"/>
        <v>否</v>
      </c>
      <c r="I119" s="511" t="str">
        <f t="shared" si="7"/>
        <v>项</v>
      </c>
    </row>
    <row r="120" s="218" customFormat="1" ht="36" customHeight="1" spans="1:9">
      <c r="A120" s="523">
        <v>2137102</v>
      </c>
      <c r="B120" s="526" t="s">
        <v>1303</v>
      </c>
      <c r="C120" s="277"/>
      <c r="D120" s="277"/>
      <c r="E120" s="282"/>
      <c r="F120" s="525" t="str">
        <f t="shared" si="4"/>
        <v/>
      </c>
      <c r="G120" s="525" t="str">
        <f t="shared" si="5"/>
        <v/>
      </c>
      <c r="H120" s="522" t="str">
        <f t="shared" si="6"/>
        <v>否</v>
      </c>
      <c r="I120" s="511" t="str">
        <f t="shared" si="7"/>
        <v>项</v>
      </c>
    </row>
    <row r="121" s="218" customFormat="1" ht="36" customHeight="1" spans="1:9">
      <c r="A121" s="523">
        <v>2137103</v>
      </c>
      <c r="B121" s="526" t="s">
        <v>1298</v>
      </c>
      <c r="C121" s="277"/>
      <c r="D121" s="277"/>
      <c r="E121" s="282"/>
      <c r="F121" s="525" t="str">
        <f t="shared" si="4"/>
        <v/>
      </c>
      <c r="G121" s="525" t="str">
        <f t="shared" si="5"/>
        <v/>
      </c>
      <c r="H121" s="522" t="str">
        <f t="shared" si="6"/>
        <v>否</v>
      </c>
      <c r="I121" s="511" t="str">
        <f t="shared" si="7"/>
        <v>项</v>
      </c>
    </row>
    <row r="122" s="218" customFormat="1" ht="36" customHeight="1" spans="1:9">
      <c r="A122" s="523">
        <v>2137199</v>
      </c>
      <c r="B122" s="526" t="s">
        <v>1304</v>
      </c>
      <c r="C122" s="277"/>
      <c r="D122" s="277"/>
      <c r="E122" s="282"/>
      <c r="F122" s="525" t="str">
        <f t="shared" si="4"/>
        <v/>
      </c>
      <c r="G122" s="525" t="str">
        <f t="shared" si="5"/>
        <v/>
      </c>
      <c r="H122" s="522" t="str">
        <f t="shared" si="6"/>
        <v>否</v>
      </c>
      <c r="I122" s="511" t="str">
        <f t="shared" si="7"/>
        <v>项</v>
      </c>
    </row>
    <row r="123" s="218" customFormat="1" ht="36" customHeight="1" spans="1:9">
      <c r="A123" s="519">
        <v>214</v>
      </c>
      <c r="B123" s="531" t="s">
        <v>1305</v>
      </c>
      <c r="C123" s="282"/>
      <c r="D123" s="282"/>
      <c r="E123" s="282">
        <f>E124+E129+E134+E139+E148+E155+E164+E167+E170+E171</f>
        <v>24700</v>
      </c>
      <c r="F123" s="521" t="str">
        <f t="shared" si="4"/>
        <v/>
      </c>
      <c r="G123" s="521" t="str">
        <f t="shared" si="5"/>
        <v/>
      </c>
      <c r="H123" s="522" t="str">
        <f t="shared" si="6"/>
        <v>是</v>
      </c>
      <c r="I123" s="511" t="str">
        <f t="shared" si="7"/>
        <v>类</v>
      </c>
    </row>
    <row r="124" s="218" customFormat="1" ht="36" customHeight="1" spans="1:9">
      <c r="A124" s="523">
        <v>21460</v>
      </c>
      <c r="B124" s="524" t="s">
        <v>1306</v>
      </c>
      <c r="C124" s="277"/>
      <c r="D124" s="277"/>
      <c r="E124" s="282"/>
      <c r="F124" s="525" t="str">
        <f t="shared" si="4"/>
        <v/>
      </c>
      <c r="G124" s="525" t="str">
        <f t="shared" si="5"/>
        <v/>
      </c>
      <c r="H124" s="522" t="str">
        <f t="shared" si="6"/>
        <v>否</v>
      </c>
      <c r="I124" s="511" t="str">
        <f t="shared" si="7"/>
        <v>款</v>
      </c>
    </row>
    <row r="125" s="218" customFormat="1" ht="36" customHeight="1" spans="1:9">
      <c r="A125" s="523">
        <v>2146001</v>
      </c>
      <c r="B125" s="526" t="s">
        <v>855</v>
      </c>
      <c r="C125" s="277"/>
      <c r="D125" s="277"/>
      <c r="E125" s="282"/>
      <c r="F125" s="525" t="str">
        <f t="shared" si="4"/>
        <v/>
      </c>
      <c r="G125" s="525" t="str">
        <f t="shared" si="5"/>
        <v/>
      </c>
      <c r="H125" s="522" t="str">
        <f t="shared" si="6"/>
        <v>否</v>
      </c>
      <c r="I125" s="511" t="str">
        <f t="shared" si="7"/>
        <v>项</v>
      </c>
    </row>
    <row r="126" s="512" customFormat="1" ht="36" customHeight="1" spans="1:9">
      <c r="A126" s="523">
        <v>2146002</v>
      </c>
      <c r="B126" s="526" t="s">
        <v>856</v>
      </c>
      <c r="C126" s="277"/>
      <c r="D126" s="277"/>
      <c r="E126" s="282"/>
      <c r="F126" s="525" t="str">
        <f t="shared" si="4"/>
        <v/>
      </c>
      <c r="G126" s="525" t="str">
        <f t="shared" si="5"/>
        <v/>
      </c>
      <c r="H126" s="522" t="str">
        <f t="shared" si="6"/>
        <v>否</v>
      </c>
      <c r="I126" s="511" t="str">
        <f t="shared" si="7"/>
        <v>项</v>
      </c>
    </row>
    <row r="127" s="218" customFormat="1" ht="36" customHeight="1" spans="1:9">
      <c r="A127" s="523">
        <v>2146003</v>
      </c>
      <c r="B127" s="526" t="s">
        <v>1307</v>
      </c>
      <c r="C127" s="277"/>
      <c r="D127" s="277"/>
      <c r="E127" s="282"/>
      <c r="F127" s="525" t="str">
        <f t="shared" si="4"/>
        <v/>
      </c>
      <c r="G127" s="525" t="str">
        <f t="shared" si="5"/>
        <v/>
      </c>
      <c r="H127" s="522" t="str">
        <f t="shared" si="6"/>
        <v>否</v>
      </c>
      <c r="I127" s="511" t="str">
        <f t="shared" si="7"/>
        <v>项</v>
      </c>
    </row>
    <row r="128" s="218" customFormat="1" ht="36" customHeight="1" spans="1:9">
      <c r="A128" s="523">
        <v>2146099</v>
      </c>
      <c r="B128" s="526" t="s">
        <v>1308</v>
      </c>
      <c r="C128" s="277"/>
      <c r="D128" s="277"/>
      <c r="E128" s="282"/>
      <c r="F128" s="525" t="str">
        <f t="shared" si="4"/>
        <v/>
      </c>
      <c r="G128" s="525" t="str">
        <f t="shared" si="5"/>
        <v/>
      </c>
      <c r="H128" s="522" t="str">
        <f t="shared" si="6"/>
        <v>否</v>
      </c>
      <c r="I128" s="511" t="str">
        <f t="shared" si="7"/>
        <v>项</v>
      </c>
    </row>
    <row r="129" s="219" customFormat="1" ht="36" customHeight="1" spans="1:9">
      <c r="A129" s="523">
        <v>21462</v>
      </c>
      <c r="B129" s="526" t="s">
        <v>1309</v>
      </c>
      <c r="C129" s="277"/>
      <c r="D129" s="277"/>
      <c r="E129" s="282"/>
      <c r="F129" s="525" t="str">
        <f t="shared" si="4"/>
        <v/>
      </c>
      <c r="G129" s="525" t="str">
        <f t="shared" si="5"/>
        <v/>
      </c>
      <c r="H129" s="522" t="str">
        <f t="shared" si="6"/>
        <v>否</v>
      </c>
      <c r="I129" s="511" t="str">
        <f t="shared" si="7"/>
        <v>款</v>
      </c>
    </row>
    <row r="130" s="219" customFormat="1" ht="36" customHeight="1" spans="1:9">
      <c r="A130" s="523">
        <v>2146201</v>
      </c>
      <c r="B130" s="526" t="s">
        <v>1307</v>
      </c>
      <c r="C130" s="277"/>
      <c r="D130" s="277"/>
      <c r="E130" s="282"/>
      <c r="F130" s="525" t="str">
        <f t="shared" si="4"/>
        <v/>
      </c>
      <c r="G130" s="525" t="str">
        <f t="shared" si="5"/>
        <v/>
      </c>
      <c r="H130" s="522" t="str">
        <f t="shared" si="6"/>
        <v>否</v>
      </c>
      <c r="I130" s="511" t="str">
        <f t="shared" si="7"/>
        <v>项</v>
      </c>
    </row>
    <row r="131" s="218" customFormat="1" ht="36" customHeight="1" spans="1:9">
      <c r="A131" s="523">
        <v>2146202</v>
      </c>
      <c r="B131" s="526" t="s">
        <v>1310</v>
      </c>
      <c r="C131" s="277"/>
      <c r="D131" s="277"/>
      <c r="E131" s="282"/>
      <c r="F131" s="525" t="str">
        <f t="shared" si="4"/>
        <v/>
      </c>
      <c r="G131" s="525" t="str">
        <f t="shared" si="5"/>
        <v/>
      </c>
      <c r="H131" s="522" t="str">
        <f t="shared" si="6"/>
        <v>否</v>
      </c>
      <c r="I131" s="511" t="str">
        <f t="shared" si="7"/>
        <v>项</v>
      </c>
    </row>
    <row r="132" s="218" customFormat="1" ht="36" customHeight="1" spans="1:9">
      <c r="A132" s="523">
        <v>2146203</v>
      </c>
      <c r="B132" s="526" t="s">
        <v>1311</v>
      </c>
      <c r="C132" s="277"/>
      <c r="D132" s="277"/>
      <c r="E132" s="282"/>
      <c r="F132" s="525" t="str">
        <f t="shared" si="4"/>
        <v/>
      </c>
      <c r="G132" s="525" t="str">
        <f t="shared" si="5"/>
        <v/>
      </c>
      <c r="H132" s="522" t="str">
        <f t="shared" si="6"/>
        <v>否</v>
      </c>
      <c r="I132" s="511" t="str">
        <f t="shared" si="7"/>
        <v>项</v>
      </c>
    </row>
    <row r="133" s="218" customFormat="1" ht="36" customHeight="1" spans="1:9">
      <c r="A133" s="523">
        <v>2146299</v>
      </c>
      <c r="B133" s="524" t="s">
        <v>1312</v>
      </c>
      <c r="C133" s="277"/>
      <c r="D133" s="277"/>
      <c r="E133" s="282"/>
      <c r="F133" s="525" t="str">
        <f t="shared" si="4"/>
        <v/>
      </c>
      <c r="G133" s="525" t="str">
        <f t="shared" si="5"/>
        <v/>
      </c>
      <c r="H133" s="522" t="str">
        <f t="shared" si="6"/>
        <v>否</v>
      </c>
      <c r="I133" s="511" t="str">
        <f t="shared" si="7"/>
        <v>项</v>
      </c>
    </row>
    <row r="134" s="218" customFormat="1" ht="36" customHeight="1" spans="1:9">
      <c r="A134" s="523">
        <v>21463</v>
      </c>
      <c r="B134" s="526" t="s">
        <v>1313</v>
      </c>
      <c r="C134" s="277"/>
      <c r="D134" s="277"/>
      <c r="E134" s="282"/>
      <c r="F134" s="525" t="str">
        <f t="shared" ref="F134:F197" si="8">IF(C134&lt;&gt;0,E134/C134-1,"")</f>
        <v/>
      </c>
      <c r="G134" s="525" t="str">
        <f t="shared" ref="G134:G197" si="9">IF(D134&lt;&gt;0,E134/D134,"")</f>
        <v/>
      </c>
      <c r="H134" s="522" t="str">
        <f t="shared" ref="H134:H197" si="10">IF(LEN(A134)=3,"是",IF(B134&lt;&gt;"",IF(SUM(C134:E134)&lt;&gt;0,"是","否"),"是"))</f>
        <v>否</v>
      </c>
      <c r="I134" s="511" t="str">
        <f t="shared" ref="I134:I197" si="11">IF(LEN(A134)=3,"类",IF(LEN(A134)=5,"款","项"))</f>
        <v>款</v>
      </c>
    </row>
    <row r="135" ht="36" customHeight="1" spans="1:9">
      <c r="A135" s="523">
        <v>2146301</v>
      </c>
      <c r="B135" s="526" t="s">
        <v>862</v>
      </c>
      <c r="C135" s="277"/>
      <c r="D135" s="277"/>
      <c r="E135" s="282"/>
      <c r="F135" s="525" t="str">
        <f t="shared" si="8"/>
        <v/>
      </c>
      <c r="G135" s="525" t="str">
        <f t="shared" si="9"/>
        <v/>
      </c>
      <c r="H135" s="522" t="str">
        <f t="shared" si="10"/>
        <v>否</v>
      </c>
      <c r="I135" s="511" t="str">
        <f t="shared" si="11"/>
        <v>项</v>
      </c>
    </row>
    <row r="136" s="512" customFormat="1" ht="36" customHeight="1" spans="1:9">
      <c r="A136" s="523">
        <v>2146302</v>
      </c>
      <c r="B136" s="526" t="s">
        <v>1314</v>
      </c>
      <c r="C136" s="277"/>
      <c r="D136" s="277"/>
      <c r="E136" s="282"/>
      <c r="F136" s="525" t="str">
        <f t="shared" si="8"/>
        <v/>
      </c>
      <c r="G136" s="525" t="str">
        <f t="shared" si="9"/>
        <v/>
      </c>
      <c r="H136" s="522" t="str">
        <f t="shared" si="10"/>
        <v>否</v>
      </c>
      <c r="I136" s="511" t="str">
        <f t="shared" si="11"/>
        <v>项</v>
      </c>
    </row>
    <row r="137" s="218" customFormat="1" ht="36" customHeight="1" spans="1:9">
      <c r="A137" s="523">
        <v>2146303</v>
      </c>
      <c r="B137" s="526" t="s">
        <v>1315</v>
      </c>
      <c r="C137" s="277"/>
      <c r="D137" s="277"/>
      <c r="E137" s="282"/>
      <c r="F137" s="525" t="str">
        <f t="shared" si="8"/>
        <v/>
      </c>
      <c r="G137" s="525" t="str">
        <f t="shared" si="9"/>
        <v/>
      </c>
      <c r="H137" s="522" t="str">
        <f t="shared" si="10"/>
        <v>否</v>
      </c>
      <c r="I137" s="511" t="str">
        <f t="shared" si="11"/>
        <v>项</v>
      </c>
    </row>
    <row r="138" s="219" customFormat="1" ht="36" customHeight="1" spans="1:9">
      <c r="A138" s="523">
        <v>2146399</v>
      </c>
      <c r="B138" s="526" t="s">
        <v>1316</v>
      </c>
      <c r="C138" s="277"/>
      <c r="D138" s="277"/>
      <c r="E138" s="282"/>
      <c r="F138" s="525" t="str">
        <f t="shared" si="8"/>
        <v/>
      </c>
      <c r="G138" s="525" t="str">
        <f t="shared" si="9"/>
        <v/>
      </c>
      <c r="H138" s="522" t="str">
        <f t="shared" si="10"/>
        <v>否</v>
      </c>
      <c r="I138" s="511" t="str">
        <f t="shared" si="11"/>
        <v>项</v>
      </c>
    </row>
    <row r="139" s="218" customFormat="1" ht="36" customHeight="1" spans="1:9">
      <c r="A139" s="523">
        <v>21464</v>
      </c>
      <c r="B139" s="526" t="s">
        <v>1317</v>
      </c>
      <c r="C139" s="277"/>
      <c r="D139" s="277"/>
      <c r="E139" s="282"/>
      <c r="F139" s="525" t="str">
        <f t="shared" si="8"/>
        <v/>
      </c>
      <c r="G139" s="525" t="str">
        <f t="shared" si="9"/>
        <v/>
      </c>
      <c r="H139" s="522" t="str">
        <f t="shared" si="10"/>
        <v>否</v>
      </c>
      <c r="I139" s="511" t="str">
        <f t="shared" si="11"/>
        <v>款</v>
      </c>
    </row>
    <row r="140" s="218" customFormat="1" ht="36" customHeight="1" spans="1:9">
      <c r="A140" s="523">
        <v>2146401</v>
      </c>
      <c r="B140" s="524" t="s">
        <v>1318</v>
      </c>
      <c r="C140" s="277"/>
      <c r="D140" s="277"/>
      <c r="E140" s="282"/>
      <c r="F140" s="525" t="str">
        <f t="shared" si="8"/>
        <v/>
      </c>
      <c r="G140" s="525" t="str">
        <f t="shared" si="9"/>
        <v/>
      </c>
      <c r="H140" s="522" t="str">
        <f t="shared" si="10"/>
        <v>否</v>
      </c>
      <c r="I140" s="511" t="str">
        <f t="shared" si="11"/>
        <v>项</v>
      </c>
    </row>
    <row r="141" s="218" customFormat="1" ht="36" customHeight="1" spans="1:9">
      <c r="A141" s="523">
        <v>2146402</v>
      </c>
      <c r="B141" s="526" t="s">
        <v>1319</v>
      </c>
      <c r="C141" s="277"/>
      <c r="D141" s="277"/>
      <c r="E141" s="282"/>
      <c r="F141" s="525" t="str">
        <f t="shared" si="8"/>
        <v/>
      </c>
      <c r="G141" s="525" t="str">
        <f t="shared" si="9"/>
        <v/>
      </c>
      <c r="H141" s="522" t="str">
        <f t="shared" si="10"/>
        <v>否</v>
      </c>
      <c r="I141" s="511" t="str">
        <f t="shared" si="11"/>
        <v>项</v>
      </c>
    </row>
    <row r="142" s="218" customFormat="1" ht="36" customHeight="1" spans="1:9">
      <c r="A142" s="523">
        <v>2146403</v>
      </c>
      <c r="B142" s="526" t="s">
        <v>1320</v>
      </c>
      <c r="C142" s="277"/>
      <c r="D142" s="277"/>
      <c r="E142" s="282"/>
      <c r="F142" s="525" t="str">
        <f t="shared" si="8"/>
        <v/>
      </c>
      <c r="G142" s="525" t="str">
        <f t="shared" si="9"/>
        <v/>
      </c>
      <c r="H142" s="522" t="str">
        <f t="shared" si="10"/>
        <v>否</v>
      </c>
      <c r="I142" s="511" t="str">
        <f t="shared" si="11"/>
        <v>项</v>
      </c>
    </row>
    <row r="143" ht="36" customHeight="1" spans="1:9">
      <c r="A143" s="523">
        <v>2146404</v>
      </c>
      <c r="B143" s="526" t="s">
        <v>1321</v>
      </c>
      <c r="C143" s="277"/>
      <c r="D143" s="277"/>
      <c r="E143" s="282"/>
      <c r="F143" s="525" t="str">
        <f t="shared" si="8"/>
        <v/>
      </c>
      <c r="G143" s="525" t="str">
        <f t="shared" si="9"/>
        <v/>
      </c>
      <c r="H143" s="522" t="str">
        <f t="shared" si="10"/>
        <v>否</v>
      </c>
      <c r="I143" s="511" t="str">
        <f t="shared" si="11"/>
        <v>项</v>
      </c>
    </row>
    <row r="144" s="218" customFormat="1" ht="36" customHeight="1" spans="1:9">
      <c r="A144" s="523">
        <v>2146405</v>
      </c>
      <c r="B144" s="526" t="s">
        <v>1322</v>
      </c>
      <c r="C144" s="277"/>
      <c r="D144" s="277"/>
      <c r="E144" s="282"/>
      <c r="F144" s="525" t="str">
        <f t="shared" si="8"/>
        <v/>
      </c>
      <c r="G144" s="525" t="str">
        <f t="shared" si="9"/>
        <v/>
      </c>
      <c r="H144" s="522" t="str">
        <f t="shared" si="10"/>
        <v>否</v>
      </c>
      <c r="I144" s="511" t="str">
        <f t="shared" si="11"/>
        <v>项</v>
      </c>
    </row>
    <row r="145" s="218" customFormat="1" ht="36" customHeight="1" spans="1:9">
      <c r="A145" s="523">
        <v>2146406</v>
      </c>
      <c r="B145" s="526" t="s">
        <v>1323</v>
      </c>
      <c r="C145" s="277"/>
      <c r="D145" s="277"/>
      <c r="E145" s="282"/>
      <c r="F145" s="525" t="str">
        <f t="shared" si="8"/>
        <v/>
      </c>
      <c r="G145" s="525" t="str">
        <f t="shared" si="9"/>
        <v/>
      </c>
      <c r="H145" s="522" t="str">
        <f t="shared" si="10"/>
        <v>否</v>
      </c>
      <c r="I145" s="511" t="str">
        <f t="shared" si="11"/>
        <v>项</v>
      </c>
    </row>
    <row r="146" s="218" customFormat="1" ht="36" customHeight="1" spans="1:9">
      <c r="A146" s="523">
        <v>2146407</v>
      </c>
      <c r="B146" s="526" t="s">
        <v>1324</v>
      </c>
      <c r="C146" s="277"/>
      <c r="D146" s="277"/>
      <c r="E146" s="282"/>
      <c r="F146" s="525" t="str">
        <f t="shared" si="8"/>
        <v/>
      </c>
      <c r="G146" s="525" t="str">
        <f t="shared" si="9"/>
        <v/>
      </c>
      <c r="H146" s="522" t="str">
        <f t="shared" si="10"/>
        <v>否</v>
      </c>
      <c r="I146" s="511" t="str">
        <f t="shared" si="11"/>
        <v>项</v>
      </c>
    </row>
    <row r="147" s="219" customFormat="1" ht="36" customHeight="1" spans="1:9">
      <c r="A147" s="523">
        <v>2146499</v>
      </c>
      <c r="B147" s="526" t="s">
        <v>1325</v>
      </c>
      <c r="C147" s="277"/>
      <c r="D147" s="277"/>
      <c r="E147" s="282"/>
      <c r="F147" s="525" t="str">
        <f t="shared" si="8"/>
        <v/>
      </c>
      <c r="G147" s="525" t="str">
        <f t="shared" si="9"/>
        <v/>
      </c>
      <c r="H147" s="522" t="str">
        <f t="shared" si="10"/>
        <v>否</v>
      </c>
      <c r="I147" s="511" t="str">
        <f t="shared" si="11"/>
        <v>项</v>
      </c>
    </row>
    <row r="148" s="218" customFormat="1" ht="36" customHeight="1" spans="1:9">
      <c r="A148" s="523">
        <v>21468</v>
      </c>
      <c r="B148" s="526" t="s">
        <v>1326</v>
      </c>
      <c r="C148" s="277"/>
      <c r="D148" s="277"/>
      <c r="E148" s="282"/>
      <c r="F148" s="525" t="str">
        <f t="shared" si="8"/>
        <v/>
      </c>
      <c r="G148" s="525" t="str">
        <f t="shared" si="9"/>
        <v/>
      </c>
      <c r="H148" s="522" t="str">
        <f t="shared" si="10"/>
        <v>否</v>
      </c>
      <c r="I148" s="511" t="str">
        <f t="shared" si="11"/>
        <v>款</v>
      </c>
    </row>
    <row r="149" ht="36" customHeight="1" spans="1:9">
      <c r="A149" s="523">
        <v>2146801</v>
      </c>
      <c r="B149" s="524" t="s">
        <v>1327</v>
      </c>
      <c r="C149" s="277"/>
      <c r="D149" s="277"/>
      <c r="E149" s="282"/>
      <c r="F149" s="525" t="str">
        <f t="shared" si="8"/>
        <v/>
      </c>
      <c r="G149" s="525" t="str">
        <f t="shared" si="9"/>
        <v/>
      </c>
      <c r="H149" s="522" t="str">
        <f t="shared" si="10"/>
        <v>否</v>
      </c>
      <c r="I149" s="511" t="str">
        <f t="shared" si="11"/>
        <v>项</v>
      </c>
    </row>
    <row r="150" s="218" customFormat="1" ht="36" customHeight="1" spans="1:9">
      <c r="A150" s="523">
        <v>2146802</v>
      </c>
      <c r="B150" s="524" t="s">
        <v>1328</v>
      </c>
      <c r="C150" s="277"/>
      <c r="D150" s="277"/>
      <c r="E150" s="282"/>
      <c r="F150" s="525" t="str">
        <f t="shared" si="8"/>
        <v/>
      </c>
      <c r="G150" s="525" t="str">
        <f t="shared" si="9"/>
        <v/>
      </c>
      <c r="H150" s="522" t="str">
        <f t="shared" si="10"/>
        <v>否</v>
      </c>
      <c r="I150" s="511" t="str">
        <f t="shared" si="11"/>
        <v>项</v>
      </c>
    </row>
    <row r="151" s="218" customFormat="1" ht="36" customHeight="1" spans="1:9">
      <c r="A151" s="523">
        <v>2146803</v>
      </c>
      <c r="B151" s="526" t="s">
        <v>1329</v>
      </c>
      <c r="C151" s="277"/>
      <c r="D151" s="277"/>
      <c r="E151" s="282"/>
      <c r="F151" s="525" t="str">
        <f t="shared" si="8"/>
        <v/>
      </c>
      <c r="G151" s="525" t="str">
        <f t="shared" si="9"/>
        <v/>
      </c>
      <c r="H151" s="522" t="str">
        <f t="shared" si="10"/>
        <v>否</v>
      </c>
      <c r="I151" s="511" t="str">
        <f t="shared" si="11"/>
        <v>项</v>
      </c>
    </row>
    <row r="152" ht="36" customHeight="1" spans="1:9">
      <c r="A152" s="523">
        <v>2146804</v>
      </c>
      <c r="B152" s="526" t="s">
        <v>1330</v>
      </c>
      <c r="C152" s="277"/>
      <c r="D152" s="277"/>
      <c r="E152" s="282"/>
      <c r="F152" s="525" t="str">
        <f t="shared" si="8"/>
        <v/>
      </c>
      <c r="G152" s="525" t="str">
        <f t="shared" si="9"/>
        <v/>
      </c>
      <c r="H152" s="522" t="str">
        <f t="shared" si="10"/>
        <v>否</v>
      </c>
      <c r="I152" s="511" t="str">
        <f t="shared" si="11"/>
        <v>项</v>
      </c>
    </row>
    <row r="153" ht="36" customHeight="1" spans="1:9">
      <c r="A153" s="523">
        <v>2146805</v>
      </c>
      <c r="B153" s="526" t="s">
        <v>1331</v>
      </c>
      <c r="C153" s="277"/>
      <c r="D153" s="277"/>
      <c r="E153" s="282"/>
      <c r="F153" s="525" t="str">
        <f t="shared" si="8"/>
        <v/>
      </c>
      <c r="G153" s="525" t="str">
        <f t="shared" si="9"/>
        <v/>
      </c>
      <c r="H153" s="522" t="str">
        <f t="shared" si="10"/>
        <v>否</v>
      </c>
      <c r="I153" s="511" t="str">
        <f t="shared" si="11"/>
        <v>项</v>
      </c>
    </row>
    <row r="154" s="218" customFormat="1" ht="36" customHeight="1" spans="1:9">
      <c r="A154" s="523">
        <v>2146899</v>
      </c>
      <c r="B154" s="526" t="s">
        <v>1332</v>
      </c>
      <c r="C154" s="277"/>
      <c r="D154" s="277"/>
      <c r="E154" s="282"/>
      <c r="F154" s="525" t="str">
        <f t="shared" si="8"/>
        <v/>
      </c>
      <c r="G154" s="525" t="str">
        <f t="shared" si="9"/>
        <v/>
      </c>
      <c r="H154" s="522" t="str">
        <f t="shared" si="10"/>
        <v>否</v>
      </c>
      <c r="I154" s="511" t="str">
        <f t="shared" si="11"/>
        <v>项</v>
      </c>
    </row>
    <row r="155" s="218" customFormat="1" ht="36" customHeight="1" spans="1:9">
      <c r="A155" s="523">
        <v>21469</v>
      </c>
      <c r="B155" s="526" t="s">
        <v>1333</v>
      </c>
      <c r="C155" s="277"/>
      <c r="D155" s="277"/>
      <c r="E155" s="282"/>
      <c r="F155" s="525" t="str">
        <f t="shared" si="8"/>
        <v/>
      </c>
      <c r="G155" s="525" t="str">
        <f t="shared" si="9"/>
        <v/>
      </c>
      <c r="H155" s="522" t="str">
        <f t="shared" si="10"/>
        <v>否</v>
      </c>
      <c r="I155" s="511" t="str">
        <f t="shared" si="11"/>
        <v>款</v>
      </c>
    </row>
    <row r="156" s="218" customFormat="1" ht="36" customHeight="1" spans="1:9">
      <c r="A156" s="523">
        <v>2146901</v>
      </c>
      <c r="B156" s="526" t="s">
        <v>1334</v>
      </c>
      <c r="C156" s="277"/>
      <c r="D156" s="277"/>
      <c r="E156" s="282"/>
      <c r="F156" s="525" t="str">
        <f t="shared" si="8"/>
        <v/>
      </c>
      <c r="G156" s="525" t="str">
        <f t="shared" si="9"/>
        <v/>
      </c>
      <c r="H156" s="522" t="str">
        <f t="shared" si="10"/>
        <v>否</v>
      </c>
      <c r="I156" s="511" t="str">
        <f t="shared" si="11"/>
        <v>项</v>
      </c>
    </row>
    <row r="157" s="218" customFormat="1" ht="36" customHeight="1" spans="1:9">
      <c r="A157" s="523">
        <v>2146902</v>
      </c>
      <c r="B157" s="524" t="s">
        <v>883</v>
      </c>
      <c r="C157" s="277"/>
      <c r="D157" s="277"/>
      <c r="E157" s="282"/>
      <c r="F157" s="525" t="str">
        <f t="shared" si="8"/>
        <v/>
      </c>
      <c r="G157" s="525" t="str">
        <f t="shared" si="9"/>
        <v/>
      </c>
      <c r="H157" s="522" t="str">
        <f t="shared" si="10"/>
        <v>否</v>
      </c>
      <c r="I157" s="511" t="str">
        <f t="shared" si="11"/>
        <v>项</v>
      </c>
    </row>
    <row r="158" s="218" customFormat="1" ht="36" customHeight="1" spans="1:9">
      <c r="A158" s="523">
        <v>2146903</v>
      </c>
      <c r="B158" s="526" t="s">
        <v>1335</v>
      </c>
      <c r="C158" s="277"/>
      <c r="D158" s="277"/>
      <c r="E158" s="282"/>
      <c r="F158" s="525" t="str">
        <f t="shared" si="8"/>
        <v/>
      </c>
      <c r="G158" s="525" t="str">
        <f t="shared" si="9"/>
        <v/>
      </c>
      <c r="H158" s="522" t="str">
        <f t="shared" si="10"/>
        <v>否</v>
      </c>
      <c r="I158" s="511" t="str">
        <f t="shared" si="11"/>
        <v>项</v>
      </c>
    </row>
    <row r="159" ht="36" customHeight="1" spans="1:9">
      <c r="A159" s="523">
        <v>2146904</v>
      </c>
      <c r="B159" s="526" t="s">
        <v>1336</v>
      </c>
      <c r="C159" s="277"/>
      <c r="D159" s="277"/>
      <c r="E159" s="282"/>
      <c r="F159" s="525" t="str">
        <f t="shared" si="8"/>
        <v/>
      </c>
      <c r="G159" s="525" t="str">
        <f t="shared" si="9"/>
        <v/>
      </c>
      <c r="H159" s="522" t="str">
        <f t="shared" si="10"/>
        <v>否</v>
      </c>
      <c r="I159" s="511" t="str">
        <f t="shared" si="11"/>
        <v>项</v>
      </c>
    </row>
    <row r="160" ht="36" customHeight="1" spans="1:9">
      <c r="A160" s="523">
        <v>2146906</v>
      </c>
      <c r="B160" s="526" t="s">
        <v>1337</v>
      </c>
      <c r="C160" s="277"/>
      <c r="D160" s="277"/>
      <c r="E160" s="282"/>
      <c r="F160" s="525" t="str">
        <f t="shared" si="8"/>
        <v/>
      </c>
      <c r="G160" s="525" t="str">
        <f t="shared" si="9"/>
        <v/>
      </c>
      <c r="H160" s="522" t="str">
        <f t="shared" si="10"/>
        <v>否</v>
      </c>
      <c r="I160" s="511" t="str">
        <f t="shared" si="11"/>
        <v>项</v>
      </c>
    </row>
    <row r="161" ht="36" customHeight="1" spans="1:9">
      <c r="A161" s="523">
        <v>2146907</v>
      </c>
      <c r="B161" s="526" t="s">
        <v>1338</v>
      </c>
      <c r="C161" s="277"/>
      <c r="D161" s="277"/>
      <c r="E161" s="282"/>
      <c r="F161" s="525" t="str">
        <f t="shared" si="8"/>
        <v/>
      </c>
      <c r="G161" s="525" t="str">
        <f t="shared" si="9"/>
        <v/>
      </c>
      <c r="H161" s="522" t="str">
        <f t="shared" si="10"/>
        <v>否</v>
      </c>
      <c r="I161" s="511" t="str">
        <f t="shared" si="11"/>
        <v>项</v>
      </c>
    </row>
    <row r="162" ht="36" customHeight="1" spans="1:9">
      <c r="A162" s="523">
        <v>2146908</v>
      </c>
      <c r="B162" s="526" t="s">
        <v>1339</v>
      </c>
      <c r="C162" s="277"/>
      <c r="D162" s="277"/>
      <c r="E162" s="282"/>
      <c r="F162" s="525" t="str">
        <f t="shared" si="8"/>
        <v/>
      </c>
      <c r="G162" s="525" t="str">
        <f t="shared" si="9"/>
        <v/>
      </c>
      <c r="H162" s="522" t="str">
        <f t="shared" si="10"/>
        <v>否</v>
      </c>
      <c r="I162" s="511" t="str">
        <f t="shared" si="11"/>
        <v>项</v>
      </c>
    </row>
    <row r="163" ht="36" customHeight="1" spans="1:9">
      <c r="A163" s="523">
        <v>2146999</v>
      </c>
      <c r="B163" s="524" t="s">
        <v>1340</v>
      </c>
      <c r="C163" s="277"/>
      <c r="D163" s="277"/>
      <c r="E163" s="282"/>
      <c r="F163" s="525" t="str">
        <f t="shared" si="8"/>
        <v/>
      </c>
      <c r="G163" s="525" t="str">
        <f t="shared" si="9"/>
        <v/>
      </c>
      <c r="H163" s="522" t="str">
        <f t="shared" si="10"/>
        <v>否</v>
      </c>
      <c r="I163" s="511" t="str">
        <f t="shared" si="11"/>
        <v>项</v>
      </c>
    </row>
    <row r="164" ht="36" customHeight="1" spans="1:9">
      <c r="A164" s="523">
        <v>21470</v>
      </c>
      <c r="B164" s="526" t="s">
        <v>1341</v>
      </c>
      <c r="C164" s="277"/>
      <c r="D164" s="277"/>
      <c r="E164" s="282"/>
      <c r="F164" s="525" t="str">
        <f t="shared" si="8"/>
        <v/>
      </c>
      <c r="G164" s="525" t="str">
        <f t="shared" si="9"/>
        <v/>
      </c>
      <c r="H164" s="522" t="str">
        <f t="shared" si="10"/>
        <v>否</v>
      </c>
      <c r="I164" s="511" t="str">
        <f t="shared" si="11"/>
        <v>款</v>
      </c>
    </row>
    <row r="165" ht="36" customHeight="1" spans="1:9">
      <c r="A165" s="523">
        <v>2147001</v>
      </c>
      <c r="B165" s="526" t="s">
        <v>855</v>
      </c>
      <c r="C165" s="277"/>
      <c r="D165" s="277"/>
      <c r="E165" s="282"/>
      <c r="F165" s="525" t="str">
        <f t="shared" si="8"/>
        <v/>
      </c>
      <c r="G165" s="525" t="str">
        <f t="shared" si="9"/>
        <v/>
      </c>
      <c r="H165" s="522" t="str">
        <f t="shared" si="10"/>
        <v>否</v>
      </c>
      <c r="I165" s="511" t="str">
        <f t="shared" si="11"/>
        <v>项</v>
      </c>
    </row>
    <row r="166" ht="36" customHeight="1" spans="1:9">
      <c r="A166" s="523">
        <v>2147099</v>
      </c>
      <c r="B166" s="524" t="s">
        <v>1342</v>
      </c>
      <c r="C166" s="277"/>
      <c r="D166" s="277"/>
      <c r="E166" s="282"/>
      <c r="F166" s="525" t="str">
        <f t="shared" si="8"/>
        <v/>
      </c>
      <c r="G166" s="525" t="str">
        <f t="shared" si="9"/>
        <v/>
      </c>
      <c r="H166" s="522" t="str">
        <f t="shared" si="10"/>
        <v>否</v>
      </c>
      <c r="I166" s="511" t="str">
        <f t="shared" si="11"/>
        <v>项</v>
      </c>
    </row>
    <row r="167" ht="36" customHeight="1" spans="1:9">
      <c r="A167" s="523">
        <v>21471</v>
      </c>
      <c r="B167" s="524" t="s">
        <v>1343</v>
      </c>
      <c r="C167" s="277"/>
      <c r="D167" s="277"/>
      <c r="E167" s="277">
        <f>SUM(E168:E169)</f>
        <v>24700</v>
      </c>
      <c r="F167" s="525" t="str">
        <f t="shared" si="8"/>
        <v/>
      </c>
      <c r="G167" s="525" t="str">
        <f t="shared" si="9"/>
        <v/>
      </c>
      <c r="H167" s="522" t="str">
        <f t="shared" si="10"/>
        <v>是</v>
      </c>
      <c r="I167" s="511" t="str">
        <f t="shared" si="11"/>
        <v>款</v>
      </c>
    </row>
    <row r="168" ht="36" customHeight="1" spans="1:9">
      <c r="A168" s="523">
        <v>2147101</v>
      </c>
      <c r="B168" s="526" t="s">
        <v>855</v>
      </c>
      <c r="C168" s="277"/>
      <c r="D168" s="277"/>
      <c r="E168" s="277">
        <v>24700</v>
      </c>
      <c r="F168" s="525" t="str">
        <f t="shared" si="8"/>
        <v/>
      </c>
      <c r="G168" s="525" t="str">
        <f t="shared" si="9"/>
        <v/>
      </c>
      <c r="H168" s="522" t="str">
        <f t="shared" si="10"/>
        <v>是</v>
      </c>
      <c r="I168" s="511" t="str">
        <f t="shared" si="11"/>
        <v>项</v>
      </c>
    </row>
    <row r="169" ht="36" customHeight="1" spans="1:9">
      <c r="A169" s="523">
        <v>2147199</v>
      </c>
      <c r="B169" s="526" t="s">
        <v>1344</v>
      </c>
      <c r="C169" s="277"/>
      <c r="D169" s="277"/>
      <c r="E169" s="282"/>
      <c r="F169" s="525" t="str">
        <f t="shared" si="8"/>
        <v/>
      </c>
      <c r="G169" s="525" t="str">
        <f t="shared" si="9"/>
        <v/>
      </c>
      <c r="H169" s="522" t="str">
        <f t="shared" si="10"/>
        <v>否</v>
      </c>
      <c r="I169" s="511" t="str">
        <f t="shared" si="11"/>
        <v>项</v>
      </c>
    </row>
    <row r="170" ht="36" customHeight="1" spans="1:9">
      <c r="A170" s="523">
        <v>21472</v>
      </c>
      <c r="B170" s="526" t="s">
        <v>1345</v>
      </c>
      <c r="C170" s="277"/>
      <c r="D170" s="277"/>
      <c r="E170" s="282"/>
      <c r="F170" s="525" t="str">
        <f t="shared" si="8"/>
        <v/>
      </c>
      <c r="G170" s="525" t="str">
        <f t="shared" si="9"/>
        <v/>
      </c>
      <c r="H170" s="522" t="str">
        <f t="shared" si="10"/>
        <v>否</v>
      </c>
      <c r="I170" s="511" t="str">
        <f t="shared" si="11"/>
        <v>款</v>
      </c>
    </row>
    <row r="171" ht="36" customHeight="1" spans="1:9">
      <c r="A171" s="523">
        <v>21473</v>
      </c>
      <c r="B171" s="526" t="s">
        <v>1346</v>
      </c>
      <c r="C171" s="277"/>
      <c r="D171" s="277"/>
      <c r="E171" s="282"/>
      <c r="F171" s="525" t="str">
        <f t="shared" si="8"/>
        <v/>
      </c>
      <c r="G171" s="525" t="str">
        <f t="shared" si="9"/>
        <v/>
      </c>
      <c r="H171" s="522" t="str">
        <f t="shared" si="10"/>
        <v>否</v>
      </c>
      <c r="I171" s="511" t="str">
        <f t="shared" si="11"/>
        <v>款</v>
      </c>
    </row>
    <row r="172" ht="36" customHeight="1" spans="1:9">
      <c r="A172" s="523">
        <v>2147301</v>
      </c>
      <c r="B172" s="526" t="s">
        <v>862</v>
      </c>
      <c r="C172" s="277"/>
      <c r="D172" s="277"/>
      <c r="E172" s="282"/>
      <c r="F172" s="525" t="str">
        <f t="shared" si="8"/>
        <v/>
      </c>
      <c r="G172" s="525" t="str">
        <f t="shared" si="9"/>
        <v/>
      </c>
      <c r="H172" s="522" t="str">
        <f t="shared" si="10"/>
        <v>否</v>
      </c>
      <c r="I172" s="511" t="str">
        <f t="shared" si="11"/>
        <v>项</v>
      </c>
    </row>
    <row r="173" ht="36" customHeight="1" spans="1:9">
      <c r="A173" s="523">
        <v>2147303</v>
      </c>
      <c r="B173" s="524" t="s">
        <v>1315</v>
      </c>
      <c r="C173" s="277"/>
      <c r="D173" s="277"/>
      <c r="E173" s="282"/>
      <c r="F173" s="525" t="str">
        <f t="shared" si="8"/>
        <v/>
      </c>
      <c r="G173" s="525" t="str">
        <f t="shared" si="9"/>
        <v/>
      </c>
      <c r="H173" s="522" t="str">
        <f t="shared" si="10"/>
        <v>否</v>
      </c>
      <c r="I173" s="511" t="str">
        <f t="shared" si="11"/>
        <v>项</v>
      </c>
    </row>
    <row r="174" ht="36" customHeight="1" spans="1:9">
      <c r="A174" s="523">
        <v>2147399</v>
      </c>
      <c r="B174" s="532" t="s">
        <v>1347</v>
      </c>
      <c r="C174" s="277"/>
      <c r="D174" s="277"/>
      <c r="E174" s="282"/>
      <c r="F174" s="525" t="str">
        <f t="shared" si="8"/>
        <v/>
      </c>
      <c r="G174" s="525" t="str">
        <f t="shared" si="9"/>
        <v/>
      </c>
      <c r="H174" s="522" t="str">
        <f t="shared" si="10"/>
        <v>否</v>
      </c>
      <c r="I174" s="511" t="str">
        <f t="shared" si="11"/>
        <v>项</v>
      </c>
    </row>
    <row r="175" ht="36" customHeight="1" spans="1:9">
      <c r="A175" s="519">
        <v>215</v>
      </c>
      <c r="B175" s="533" t="s">
        <v>1348</v>
      </c>
      <c r="C175" s="282"/>
      <c r="D175" s="282"/>
      <c r="E175" s="282"/>
      <c r="F175" s="521" t="str">
        <f t="shared" si="8"/>
        <v/>
      </c>
      <c r="G175" s="521" t="str">
        <f t="shared" si="9"/>
        <v/>
      </c>
      <c r="H175" s="522" t="str">
        <f t="shared" si="10"/>
        <v>是</v>
      </c>
      <c r="I175" s="511" t="str">
        <f t="shared" si="11"/>
        <v>类</v>
      </c>
    </row>
    <row r="176" ht="36" customHeight="1" spans="1:9">
      <c r="A176" s="523">
        <v>21562</v>
      </c>
      <c r="B176" s="532" t="s">
        <v>1349</v>
      </c>
      <c r="C176" s="277"/>
      <c r="D176" s="277"/>
      <c r="E176" s="282"/>
      <c r="F176" s="525" t="str">
        <f t="shared" si="8"/>
        <v/>
      </c>
      <c r="G176" s="525" t="str">
        <f t="shared" si="9"/>
        <v/>
      </c>
      <c r="H176" s="522" t="str">
        <f t="shared" si="10"/>
        <v>否</v>
      </c>
      <c r="I176" s="511" t="str">
        <f t="shared" si="11"/>
        <v>款</v>
      </c>
    </row>
    <row r="177" ht="36" customHeight="1" spans="1:9">
      <c r="A177" s="523">
        <v>2156202</v>
      </c>
      <c r="B177" s="532" t="s">
        <v>1350</v>
      </c>
      <c r="C177" s="277"/>
      <c r="D177" s="277"/>
      <c r="E177" s="282"/>
      <c r="F177" s="525" t="str">
        <f t="shared" si="8"/>
        <v/>
      </c>
      <c r="G177" s="525" t="str">
        <f t="shared" si="9"/>
        <v/>
      </c>
      <c r="H177" s="522" t="str">
        <f t="shared" si="10"/>
        <v>否</v>
      </c>
      <c r="I177" s="511" t="str">
        <f t="shared" si="11"/>
        <v>项</v>
      </c>
    </row>
    <row r="178" ht="36" customHeight="1" spans="1:9">
      <c r="A178" s="523">
        <v>2156299</v>
      </c>
      <c r="B178" s="532" t="s">
        <v>1351</v>
      </c>
      <c r="C178" s="277"/>
      <c r="D178" s="277"/>
      <c r="E178" s="282"/>
      <c r="F178" s="525" t="str">
        <f t="shared" si="8"/>
        <v/>
      </c>
      <c r="G178" s="525" t="str">
        <f t="shared" si="9"/>
        <v/>
      </c>
      <c r="H178" s="522" t="str">
        <f t="shared" si="10"/>
        <v>否</v>
      </c>
      <c r="I178" s="511" t="str">
        <f t="shared" si="11"/>
        <v>项</v>
      </c>
    </row>
    <row r="179" ht="36" customHeight="1" spans="1:9">
      <c r="A179" s="519">
        <v>229</v>
      </c>
      <c r="B179" s="533" t="s">
        <v>1352</v>
      </c>
      <c r="C179" s="282">
        <f>SUM(C180,C184,C193)</f>
        <v>83460</v>
      </c>
      <c r="D179" s="282">
        <f>SUM(D180,D184,D193)</f>
        <v>685</v>
      </c>
      <c r="E179" s="282">
        <f>SUM(E180,E184,E193)</f>
        <v>61976</v>
      </c>
      <c r="F179" s="521">
        <f t="shared" si="8"/>
        <v>-0.257</v>
      </c>
      <c r="G179" s="521">
        <f t="shared" si="9"/>
        <v>90.476</v>
      </c>
      <c r="H179" s="522" t="str">
        <f t="shared" si="10"/>
        <v>是</v>
      </c>
      <c r="I179" s="511" t="str">
        <f t="shared" si="11"/>
        <v>类</v>
      </c>
    </row>
    <row r="180" ht="36" customHeight="1" spans="1:9">
      <c r="A180" s="523">
        <v>22904</v>
      </c>
      <c r="B180" s="532" t="s">
        <v>1353</v>
      </c>
      <c r="C180" s="277">
        <f>SUM(C181:C183)</f>
        <v>83000</v>
      </c>
      <c r="D180" s="277">
        <f>SUM(D181:D183)</f>
        <v>0</v>
      </c>
      <c r="E180" s="277">
        <f>SUM(E181:E183)</f>
        <v>61900</v>
      </c>
      <c r="F180" s="525">
        <f t="shared" si="8"/>
        <v>-0.254</v>
      </c>
      <c r="G180" s="525" t="str">
        <f t="shared" si="9"/>
        <v/>
      </c>
      <c r="H180" s="522" t="str">
        <f t="shared" si="10"/>
        <v>是</v>
      </c>
      <c r="I180" s="511" t="str">
        <f t="shared" si="11"/>
        <v>款</v>
      </c>
    </row>
    <row r="181" ht="36" customHeight="1" spans="1:9">
      <c r="A181" s="523">
        <v>2290401</v>
      </c>
      <c r="B181" s="532" t="s">
        <v>1354</v>
      </c>
      <c r="C181" s="277"/>
      <c r="D181" s="277"/>
      <c r="E181" s="282"/>
      <c r="F181" s="525" t="str">
        <f t="shared" si="8"/>
        <v/>
      </c>
      <c r="G181" s="525" t="str">
        <f t="shared" si="9"/>
        <v/>
      </c>
      <c r="H181" s="522" t="str">
        <f t="shared" si="10"/>
        <v>否</v>
      </c>
      <c r="I181" s="511" t="str">
        <f t="shared" si="11"/>
        <v>项</v>
      </c>
    </row>
    <row r="182" ht="36" customHeight="1" spans="1:9">
      <c r="A182" s="523">
        <v>2290402</v>
      </c>
      <c r="B182" s="532" t="s">
        <v>1355</v>
      </c>
      <c r="C182" s="277">
        <v>83000</v>
      </c>
      <c r="D182" s="277"/>
      <c r="E182" s="277">
        <v>61900</v>
      </c>
      <c r="F182" s="525">
        <f t="shared" si="8"/>
        <v>-0.254</v>
      </c>
      <c r="G182" s="525" t="str">
        <f t="shared" si="9"/>
        <v/>
      </c>
      <c r="H182" s="522" t="str">
        <f t="shared" si="10"/>
        <v>是</v>
      </c>
      <c r="I182" s="511" t="str">
        <f t="shared" si="11"/>
        <v>项</v>
      </c>
    </row>
    <row r="183" ht="36" customHeight="1" spans="1:9">
      <c r="A183" s="523">
        <v>2290403</v>
      </c>
      <c r="B183" s="532" t="s">
        <v>1356</v>
      </c>
      <c r="C183" s="277"/>
      <c r="D183" s="277"/>
      <c r="E183" s="282"/>
      <c r="F183" s="525" t="str">
        <f t="shared" si="8"/>
        <v/>
      </c>
      <c r="G183" s="525" t="str">
        <f t="shared" si="9"/>
        <v/>
      </c>
      <c r="H183" s="522" t="str">
        <f t="shared" si="10"/>
        <v>否</v>
      </c>
      <c r="I183" s="511" t="str">
        <f t="shared" si="11"/>
        <v>项</v>
      </c>
    </row>
    <row r="184" ht="36" customHeight="1" spans="1:9">
      <c r="A184" s="523">
        <v>22908</v>
      </c>
      <c r="B184" s="532" t="s">
        <v>1357</v>
      </c>
      <c r="C184" s="277"/>
      <c r="D184" s="277">
        <f>SUM(D185:D192)</f>
        <v>5</v>
      </c>
      <c r="E184" s="282"/>
      <c r="F184" s="525" t="str">
        <f t="shared" si="8"/>
        <v/>
      </c>
      <c r="G184" s="525">
        <f t="shared" si="9"/>
        <v>0</v>
      </c>
      <c r="H184" s="522" t="str">
        <f t="shared" si="10"/>
        <v>是</v>
      </c>
      <c r="I184" s="511" t="str">
        <f t="shared" si="11"/>
        <v>款</v>
      </c>
    </row>
    <row r="185" ht="36" customHeight="1" spans="1:9">
      <c r="A185" s="523">
        <v>2290802</v>
      </c>
      <c r="B185" s="532" t="s">
        <v>1358</v>
      </c>
      <c r="C185" s="277"/>
      <c r="D185" s="277"/>
      <c r="E185" s="282"/>
      <c r="F185" s="525" t="str">
        <f t="shared" si="8"/>
        <v/>
      </c>
      <c r="G185" s="525" t="str">
        <f t="shared" si="9"/>
        <v/>
      </c>
      <c r="H185" s="522" t="str">
        <f t="shared" si="10"/>
        <v>否</v>
      </c>
      <c r="I185" s="511" t="str">
        <f t="shared" si="11"/>
        <v>项</v>
      </c>
    </row>
    <row r="186" ht="36" customHeight="1" spans="1:9">
      <c r="A186" s="523">
        <v>2290803</v>
      </c>
      <c r="B186" s="532" t="s">
        <v>1359</v>
      </c>
      <c r="C186" s="277"/>
      <c r="D186" s="277"/>
      <c r="E186" s="282"/>
      <c r="F186" s="525" t="str">
        <f t="shared" si="8"/>
        <v/>
      </c>
      <c r="G186" s="525" t="str">
        <f t="shared" si="9"/>
        <v/>
      </c>
      <c r="H186" s="522" t="str">
        <f t="shared" si="10"/>
        <v>否</v>
      </c>
      <c r="I186" s="511" t="str">
        <f t="shared" si="11"/>
        <v>项</v>
      </c>
    </row>
    <row r="187" ht="36" customHeight="1" spans="1:9">
      <c r="A187" s="523">
        <v>2290804</v>
      </c>
      <c r="B187" s="532" t="s">
        <v>1360</v>
      </c>
      <c r="C187" s="277"/>
      <c r="D187" s="277"/>
      <c r="E187" s="282"/>
      <c r="F187" s="525" t="str">
        <f t="shared" si="8"/>
        <v/>
      </c>
      <c r="G187" s="525" t="str">
        <f t="shared" si="9"/>
        <v/>
      </c>
      <c r="H187" s="522" t="str">
        <f t="shared" si="10"/>
        <v>否</v>
      </c>
      <c r="I187" s="511" t="str">
        <f t="shared" si="11"/>
        <v>项</v>
      </c>
    </row>
    <row r="188" ht="36" customHeight="1" spans="1:9">
      <c r="A188" s="523">
        <v>2290805</v>
      </c>
      <c r="B188" s="532" t="s">
        <v>1361</v>
      </c>
      <c r="C188" s="277"/>
      <c r="D188" s="277"/>
      <c r="E188" s="282"/>
      <c r="F188" s="525" t="str">
        <f t="shared" si="8"/>
        <v/>
      </c>
      <c r="G188" s="525" t="str">
        <f t="shared" si="9"/>
        <v/>
      </c>
      <c r="H188" s="522" t="str">
        <f t="shared" si="10"/>
        <v>否</v>
      </c>
      <c r="I188" s="511" t="str">
        <f t="shared" si="11"/>
        <v>项</v>
      </c>
    </row>
    <row r="189" ht="36" customHeight="1" spans="1:9">
      <c r="A189" s="523">
        <v>2290806</v>
      </c>
      <c r="B189" s="532" t="s">
        <v>1362</v>
      </c>
      <c r="C189" s="277"/>
      <c r="D189" s="277"/>
      <c r="E189" s="282"/>
      <c r="F189" s="525" t="str">
        <f t="shared" si="8"/>
        <v/>
      </c>
      <c r="G189" s="525" t="str">
        <f t="shared" si="9"/>
        <v/>
      </c>
      <c r="H189" s="522" t="str">
        <f t="shared" si="10"/>
        <v>否</v>
      </c>
      <c r="I189" s="511" t="str">
        <f t="shared" si="11"/>
        <v>项</v>
      </c>
    </row>
    <row r="190" ht="36" customHeight="1" spans="1:9">
      <c r="A190" s="523">
        <v>2290807</v>
      </c>
      <c r="B190" s="532" t="s">
        <v>1363</v>
      </c>
      <c r="C190" s="277"/>
      <c r="D190" s="277"/>
      <c r="E190" s="282"/>
      <c r="F190" s="525" t="str">
        <f t="shared" si="8"/>
        <v/>
      </c>
      <c r="G190" s="525" t="str">
        <f t="shared" si="9"/>
        <v/>
      </c>
      <c r="H190" s="522" t="str">
        <f t="shared" si="10"/>
        <v>否</v>
      </c>
      <c r="I190" s="511" t="str">
        <f t="shared" si="11"/>
        <v>项</v>
      </c>
    </row>
    <row r="191" ht="36" customHeight="1" spans="1:9">
      <c r="A191" s="523">
        <v>2290808</v>
      </c>
      <c r="B191" s="532" t="s">
        <v>1364</v>
      </c>
      <c r="C191" s="277"/>
      <c r="D191" s="277">
        <v>5</v>
      </c>
      <c r="E191" s="282"/>
      <c r="F191" s="525" t="str">
        <f t="shared" si="8"/>
        <v/>
      </c>
      <c r="G191" s="525">
        <f t="shared" si="9"/>
        <v>0</v>
      </c>
      <c r="H191" s="522" t="str">
        <f t="shared" si="10"/>
        <v>是</v>
      </c>
      <c r="I191" s="511" t="str">
        <f t="shared" si="11"/>
        <v>项</v>
      </c>
    </row>
    <row r="192" ht="36" customHeight="1" spans="1:9">
      <c r="A192" s="523">
        <v>2290899</v>
      </c>
      <c r="B192" s="532" t="s">
        <v>1365</v>
      </c>
      <c r="C192" s="277"/>
      <c r="D192" s="277"/>
      <c r="E192" s="282"/>
      <c r="F192" s="525" t="str">
        <f t="shared" si="8"/>
        <v/>
      </c>
      <c r="G192" s="525" t="str">
        <f t="shared" si="9"/>
        <v/>
      </c>
      <c r="H192" s="522" t="str">
        <f t="shared" si="10"/>
        <v>否</v>
      </c>
      <c r="I192" s="511" t="str">
        <f t="shared" si="11"/>
        <v>项</v>
      </c>
    </row>
    <row r="193" ht="36" customHeight="1" spans="1:9">
      <c r="A193" s="523">
        <v>22960</v>
      </c>
      <c r="B193" s="532" t="s">
        <v>1366</v>
      </c>
      <c r="C193" s="277">
        <f>SUM(C194:C204)</f>
        <v>460</v>
      </c>
      <c r="D193" s="277">
        <f>SUM(D194:D204)</f>
        <v>680</v>
      </c>
      <c r="E193" s="288">
        <f>SUM(E194:E204)</f>
        <v>76</v>
      </c>
      <c r="F193" s="525">
        <f t="shared" si="8"/>
        <v>-0.835</v>
      </c>
      <c r="G193" s="525">
        <f t="shared" si="9"/>
        <v>0.112</v>
      </c>
      <c r="H193" s="522" t="str">
        <f t="shared" si="10"/>
        <v>是</v>
      </c>
      <c r="I193" s="511" t="str">
        <f t="shared" si="11"/>
        <v>款</v>
      </c>
    </row>
    <row r="194" ht="36" customHeight="1" spans="1:9">
      <c r="A194" s="523">
        <v>2296001</v>
      </c>
      <c r="B194" s="532" t="s">
        <v>1367</v>
      </c>
      <c r="C194" s="277"/>
      <c r="D194" s="277"/>
      <c r="E194" s="282">
        <v>0</v>
      </c>
      <c r="F194" s="525" t="str">
        <f t="shared" si="8"/>
        <v/>
      </c>
      <c r="G194" s="525" t="str">
        <f t="shared" si="9"/>
        <v/>
      </c>
      <c r="H194" s="522" t="str">
        <f t="shared" si="10"/>
        <v>否</v>
      </c>
      <c r="I194" s="511" t="str">
        <f t="shared" si="11"/>
        <v>项</v>
      </c>
    </row>
    <row r="195" ht="36" customHeight="1" spans="1:9">
      <c r="A195" s="523">
        <v>2296002</v>
      </c>
      <c r="B195" s="532" t="s">
        <v>1368</v>
      </c>
      <c r="C195" s="277">
        <v>232</v>
      </c>
      <c r="D195" s="528">
        <v>260</v>
      </c>
      <c r="E195" s="282">
        <v>0</v>
      </c>
      <c r="F195" s="525">
        <f t="shared" si="8"/>
        <v>-1</v>
      </c>
      <c r="G195" s="525">
        <f t="shared" si="9"/>
        <v>0</v>
      </c>
      <c r="H195" s="522" t="str">
        <f t="shared" si="10"/>
        <v>是</v>
      </c>
      <c r="I195" s="511" t="str">
        <f t="shared" si="11"/>
        <v>项</v>
      </c>
    </row>
    <row r="196" ht="36" customHeight="1" spans="1:9">
      <c r="A196" s="523">
        <v>2296003</v>
      </c>
      <c r="B196" s="532" t="s">
        <v>1369</v>
      </c>
      <c r="C196" s="277">
        <v>112</v>
      </c>
      <c r="D196" s="528">
        <v>200</v>
      </c>
      <c r="E196" s="277">
        <v>39</v>
      </c>
      <c r="F196" s="525">
        <f t="shared" si="8"/>
        <v>-0.652</v>
      </c>
      <c r="G196" s="525">
        <f t="shared" si="9"/>
        <v>0.195</v>
      </c>
      <c r="H196" s="522" t="str">
        <f t="shared" si="10"/>
        <v>是</v>
      </c>
      <c r="I196" s="511" t="str">
        <f t="shared" si="11"/>
        <v>项</v>
      </c>
    </row>
    <row r="197" ht="36" customHeight="1" spans="1:9">
      <c r="A197" s="523">
        <v>2296004</v>
      </c>
      <c r="B197" s="532" t="s">
        <v>1370</v>
      </c>
      <c r="C197" s="277">
        <v>9</v>
      </c>
      <c r="D197" s="528">
        <v>15</v>
      </c>
      <c r="E197" s="277">
        <v>0</v>
      </c>
      <c r="F197" s="525">
        <f t="shared" si="8"/>
        <v>-1</v>
      </c>
      <c r="G197" s="525">
        <f t="shared" si="9"/>
        <v>0</v>
      </c>
      <c r="H197" s="522" t="str">
        <f t="shared" si="10"/>
        <v>是</v>
      </c>
      <c r="I197" s="511" t="str">
        <f t="shared" si="11"/>
        <v>项</v>
      </c>
    </row>
    <row r="198" ht="36" customHeight="1" spans="1:9">
      <c r="A198" s="523">
        <v>2296005</v>
      </c>
      <c r="B198" s="532" t="s">
        <v>1371</v>
      </c>
      <c r="C198" s="277"/>
      <c r="D198" s="528">
        <v>0</v>
      </c>
      <c r="E198" s="277">
        <v>0</v>
      </c>
      <c r="F198" s="525" t="str">
        <f t="shared" ref="F198:F261" si="12">IF(C198&lt;&gt;0,E198/C198-1,"")</f>
        <v/>
      </c>
      <c r="G198" s="525" t="str">
        <f t="shared" ref="G198:G261" si="13">IF(D198&lt;&gt;0,E198/D198,"")</f>
        <v/>
      </c>
      <c r="H198" s="522" t="str">
        <f t="shared" ref="H198:H261" si="14">IF(LEN(A198)=3,"是",IF(B198&lt;&gt;"",IF(SUM(C198:E198)&lt;&gt;0,"是","否"),"是"))</f>
        <v>否</v>
      </c>
      <c r="I198" s="511" t="str">
        <f t="shared" ref="I198:I261" si="15">IF(LEN(A198)=3,"类",IF(LEN(A198)=5,"款","项"))</f>
        <v>项</v>
      </c>
    </row>
    <row r="199" ht="36" customHeight="1" spans="1:9">
      <c r="A199" s="523">
        <v>2296006</v>
      </c>
      <c r="B199" s="532" t="s">
        <v>1372</v>
      </c>
      <c r="C199" s="277">
        <v>13</v>
      </c>
      <c r="D199" s="528">
        <v>15</v>
      </c>
      <c r="E199" s="277">
        <v>12</v>
      </c>
      <c r="F199" s="525">
        <f t="shared" si="12"/>
        <v>-0.077</v>
      </c>
      <c r="G199" s="525">
        <f t="shared" si="13"/>
        <v>0.8</v>
      </c>
      <c r="H199" s="522" t="str">
        <f t="shared" si="14"/>
        <v>是</v>
      </c>
      <c r="I199" s="511" t="str">
        <f t="shared" si="15"/>
        <v>项</v>
      </c>
    </row>
    <row r="200" ht="36" customHeight="1" spans="1:9">
      <c r="A200" s="523">
        <v>2296010</v>
      </c>
      <c r="B200" s="532" t="s">
        <v>1373</v>
      </c>
      <c r="C200" s="277"/>
      <c r="D200" s="277"/>
      <c r="E200" s="282">
        <v>0</v>
      </c>
      <c r="F200" s="525" t="str">
        <f t="shared" si="12"/>
        <v/>
      </c>
      <c r="G200" s="525" t="str">
        <f t="shared" si="13"/>
        <v/>
      </c>
      <c r="H200" s="522" t="str">
        <f t="shared" si="14"/>
        <v>否</v>
      </c>
      <c r="I200" s="511" t="str">
        <f t="shared" si="15"/>
        <v>项</v>
      </c>
    </row>
    <row r="201" ht="36" customHeight="1" spans="1:9">
      <c r="A201" s="523">
        <v>2296011</v>
      </c>
      <c r="B201" s="532" t="s">
        <v>1374</v>
      </c>
      <c r="C201" s="277"/>
      <c r="D201" s="277"/>
      <c r="E201" s="282">
        <v>0</v>
      </c>
      <c r="F201" s="525" t="str">
        <f t="shared" si="12"/>
        <v/>
      </c>
      <c r="G201" s="525" t="str">
        <f t="shared" si="13"/>
        <v/>
      </c>
      <c r="H201" s="522" t="str">
        <f t="shared" si="14"/>
        <v>否</v>
      </c>
      <c r="I201" s="511" t="str">
        <f t="shared" si="15"/>
        <v>项</v>
      </c>
    </row>
    <row r="202" ht="36" customHeight="1" spans="1:9">
      <c r="A202" s="523">
        <v>2296012</v>
      </c>
      <c r="B202" s="532" t="s">
        <v>1375</v>
      </c>
      <c r="C202" s="277"/>
      <c r="D202" s="277"/>
      <c r="E202" s="282">
        <v>0</v>
      </c>
      <c r="F202" s="525" t="str">
        <f t="shared" si="12"/>
        <v/>
      </c>
      <c r="G202" s="525" t="str">
        <f t="shared" si="13"/>
        <v/>
      </c>
      <c r="H202" s="522" t="str">
        <f t="shared" si="14"/>
        <v>否</v>
      </c>
      <c r="I202" s="511" t="str">
        <f t="shared" si="15"/>
        <v>项</v>
      </c>
    </row>
    <row r="203" ht="36" customHeight="1" spans="1:9">
      <c r="A203" s="523">
        <v>2296013</v>
      </c>
      <c r="B203" s="532" t="s">
        <v>1376</v>
      </c>
      <c r="C203" s="277">
        <v>36</v>
      </c>
      <c r="D203" s="528">
        <v>40</v>
      </c>
      <c r="E203" s="282">
        <v>0</v>
      </c>
      <c r="F203" s="525">
        <f t="shared" si="12"/>
        <v>-1</v>
      </c>
      <c r="G203" s="525">
        <f t="shared" si="13"/>
        <v>0</v>
      </c>
      <c r="H203" s="522" t="str">
        <f t="shared" si="14"/>
        <v>是</v>
      </c>
      <c r="I203" s="511" t="str">
        <f t="shared" si="15"/>
        <v>项</v>
      </c>
    </row>
    <row r="204" ht="36" customHeight="1" spans="1:9">
      <c r="A204" s="523">
        <v>2296099</v>
      </c>
      <c r="B204" s="532" t="s">
        <v>1377</v>
      </c>
      <c r="C204" s="277">
        <v>58</v>
      </c>
      <c r="D204" s="528">
        <v>150</v>
      </c>
      <c r="E204" s="277">
        <v>25</v>
      </c>
      <c r="F204" s="525">
        <f t="shared" si="12"/>
        <v>-0.569</v>
      </c>
      <c r="G204" s="525">
        <f t="shared" si="13"/>
        <v>0.167</v>
      </c>
      <c r="H204" s="522" t="str">
        <f t="shared" si="14"/>
        <v>是</v>
      </c>
      <c r="I204" s="511" t="str">
        <f t="shared" si="15"/>
        <v>项</v>
      </c>
    </row>
    <row r="205" ht="36" customHeight="1" spans="1:9">
      <c r="A205" s="519">
        <v>232</v>
      </c>
      <c r="B205" s="533" t="s">
        <v>1378</v>
      </c>
      <c r="C205" s="282">
        <f>SUM(C206)</f>
        <v>17190</v>
      </c>
      <c r="D205" s="282">
        <f>SUM(D206)</f>
        <v>19448</v>
      </c>
      <c r="E205" s="282">
        <f>SUM(E206)</f>
        <v>19203</v>
      </c>
      <c r="F205" s="521">
        <f t="shared" si="12"/>
        <v>0.117</v>
      </c>
      <c r="G205" s="521">
        <f t="shared" si="13"/>
        <v>0.987</v>
      </c>
      <c r="H205" s="522" t="str">
        <f t="shared" si="14"/>
        <v>是</v>
      </c>
      <c r="I205" s="511" t="str">
        <f t="shared" si="15"/>
        <v>类</v>
      </c>
    </row>
    <row r="206" ht="36" customHeight="1" spans="1:9">
      <c r="A206" s="523">
        <v>23204</v>
      </c>
      <c r="B206" s="532" t="s">
        <v>1379</v>
      </c>
      <c r="C206" s="277">
        <v>17190</v>
      </c>
      <c r="D206" s="277">
        <f>SUM(D207:D222)</f>
        <v>19448</v>
      </c>
      <c r="E206" s="277">
        <f>SUM(E207:E222)</f>
        <v>19203</v>
      </c>
      <c r="F206" s="525">
        <f t="shared" si="12"/>
        <v>0.117</v>
      </c>
      <c r="G206" s="525">
        <f t="shared" si="13"/>
        <v>0.987</v>
      </c>
      <c r="H206" s="522" t="str">
        <f t="shared" si="14"/>
        <v>是</v>
      </c>
      <c r="I206" s="511" t="str">
        <f t="shared" si="15"/>
        <v>款</v>
      </c>
    </row>
    <row r="207" ht="36" customHeight="1" spans="1:9">
      <c r="A207" s="523">
        <v>2320401</v>
      </c>
      <c r="B207" s="532" t="s">
        <v>1380</v>
      </c>
      <c r="C207" s="277"/>
      <c r="D207" s="277"/>
      <c r="E207" s="282"/>
      <c r="F207" s="525" t="str">
        <f t="shared" si="12"/>
        <v/>
      </c>
      <c r="G207" s="525" t="str">
        <f t="shared" si="13"/>
        <v/>
      </c>
      <c r="H207" s="522" t="str">
        <f t="shared" si="14"/>
        <v>否</v>
      </c>
      <c r="I207" s="511" t="str">
        <f t="shared" si="15"/>
        <v>项</v>
      </c>
    </row>
    <row r="208" ht="36" customHeight="1" spans="1:9">
      <c r="A208" s="523">
        <v>2320402</v>
      </c>
      <c r="B208" s="532" t="s">
        <v>1381</v>
      </c>
      <c r="C208" s="277"/>
      <c r="D208" s="277"/>
      <c r="E208" s="282"/>
      <c r="F208" s="525" t="str">
        <f t="shared" si="12"/>
        <v/>
      </c>
      <c r="G208" s="525" t="str">
        <f t="shared" si="13"/>
        <v/>
      </c>
      <c r="H208" s="522" t="str">
        <f t="shared" si="14"/>
        <v>否</v>
      </c>
      <c r="I208" s="511" t="str">
        <f t="shared" si="15"/>
        <v>项</v>
      </c>
    </row>
    <row r="209" ht="36" customHeight="1" spans="1:9">
      <c r="A209" s="523">
        <v>2320405</v>
      </c>
      <c r="B209" s="532" t="s">
        <v>1382</v>
      </c>
      <c r="C209" s="277"/>
      <c r="D209" s="277"/>
      <c r="E209" s="282"/>
      <c r="F209" s="525" t="str">
        <f t="shared" si="12"/>
        <v/>
      </c>
      <c r="G209" s="525" t="str">
        <f t="shared" si="13"/>
        <v/>
      </c>
      <c r="H209" s="522" t="str">
        <f t="shared" si="14"/>
        <v>否</v>
      </c>
      <c r="I209" s="511" t="str">
        <f t="shared" si="15"/>
        <v>项</v>
      </c>
    </row>
    <row r="210" ht="36" customHeight="1" spans="1:9">
      <c r="A210" s="523">
        <v>2320411</v>
      </c>
      <c r="B210" s="532" t="s">
        <v>1383</v>
      </c>
      <c r="C210" s="277">
        <v>2525</v>
      </c>
      <c r="D210" s="528">
        <v>2241</v>
      </c>
      <c r="E210" s="277">
        <v>2164</v>
      </c>
      <c r="F210" s="525">
        <f t="shared" si="12"/>
        <v>-0.143</v>
      </c>
      <c r="G210" s="525">
        <f t="shared" si="13"/>
        <v>0.966</v>
      </c>
      <c r="H210" s="522" t="str">
        <f t="shared" si="14"/>
        <v>是</v>
      </c>
      <c r="I210" s="511" t="str">
        <f t="shared" si="15"/>
        <v>项</v>
      </c>
    </row>
    <row r="211" ht="36" customHeight="1" spans="1:9">
      <c r="A211" s="523">
        <v>2320413</v>
      </c>
      <c r="B211" s="532" t="s">
        <v>1384</v>
      </c>
      <c r="C211" s="277"/>
      <c r="D211" s="277"/>
      <c r="E211" s="282"/>
      <c r="F211" s="525" t="str">
        <f t="shared" si="12"/>
        <v/>
      </c>
      <c r="G211" s="525" t="str">
        <f t="shared" si="13"/>
        <v/>
      </c>
      <c r="H211" s="522" t="str">
        <f t="shared" si="14"/>
        <v>否</v>
      </c>
      <c r="I211" s="511" t="str">
        <f t="shared" si="15"/>
        <v>项</v>
      </c>
    </row>
    <row r="212" ht="36" customHeight="1" spans="1:9">
      <c r="A212" s="523">
        <v>2320414</v>
      </c>
      <c r="B212" s="532" t="s">
        <v>1385</v>
      </c>
      <c r="C212" s="277"/>
      <c r="D212" s="277"/>
      <c r="E212" s="282"/>
      <c r="F212" s="525" t="str">
        <f t="shared" si="12"/>
        <v/>
      </c>
      <c r="G212" s="525" t="str">
        <f t="shared" si="13"/>
        <v/>
      </c>
      <c r="H212" s="522" t="str">
        <f t="shared" si="14"/>
        <v>否</v>
      </c>
      <c r="I212" s="511" t="str">
        <f t="shared" si="15"/>
        <v>项</v>
      </c>
    </row>
    <row r="213" ht="36" customHeight="1" spans="1:9">
      <c r="A213" s="523">
        <v>2320416</v>
      </c>
      <c r="B213" s="532" t="s">
        <v>1386</v>
      </c>
      <c r="C213" s="277"/>
      <c r="D213" s="277"/>
      <c r="E213" s="282"/>
      <c r="F213" s="525" t="str">
        <f t="shared" si="12"/>
        <v/>
      </c>
      <c r="G213" s="525" t="str">
        <f t="shared" si="13"/>
        <v/>
      </c>
      <c r="H213" s="522" t="str">
        <f t="shared" si="14"/>
        <v>否</v>
      </c>
      <c r="I213" s="511" t="str">
        <f t="shared" si="15"/>
        <v>项</v>
      </c>
    </row>
    <row r="214" ht="36" customHeight="1" spans="1:9">
      <c r="A214" s="523">
        <v>2320417</v>
      </c>
      <c r="B214" s="532" t="s">
        <v>1387</v>
      </c>
      <c r="C214" s="277"/>
      <c r="D214" s="277"/>
      <c r="E214" s="282"/>
      <c r="F214" s="525" t="str">
        <f t="shared" si="12"/>
        <v/>
      </c>
      <c r="G214" s="525" t="str">
        <f t="shared" si="13"/>
        <v/>
      </c>
      <c r="H214" s="522" t="str">
        <f t="shared" si="14"/>
        <v>否</v>
      </c>
      <c r="I214" s="511" t="str">
        <f t="shared" si="15"/>
        <v>项</v>
      </c>
    </row>
    <row r="215" ht="36" customHeight="1" spans="1:9">
      <c r="A215" s="523">
        <v>2320418</v>
      </c>
      <c r="B215" s="532" t="s">
        <v>1388</v>
      </c>
      <c r="C215" s="277"/>
      <c r="D215" s="277"/>
      <c r="E215" s="282"/>
      <c r="F215" s="525" t="str">
        <f t="shared" si="12"/>
        <v/>
      </c>
      <c r="G215" s="525" t="str">
        <f t="shared" si="13"/>
        <v/>
      </c>
      <c r="H215" s="522" t="str">
        <f t="shared" si="14"/>
        <v>否</v>
      </c>
      <c r="I215" s="511" t="str">
        <f t="shared" si="15"/>
        <v>项</v>
      </c>
    </row>
    <row r="216" ht="36" customHeight="1" spans="1:9">
      <c r="A216" s="523">
        <v>2320419</v>
      </c>
      <c r="B216" s="532" t="s">
        <v>1389</v>
      </c>
      <c r="C216" s="277"/>
      <c r="D216" s="277"/>
      <c r="E216" s="282"/>
      <c r="F216" s="525" t="str">
        <f t="shared" si="12"/>
        <v/>
      </c>
      <c r="G216" s="525" t="str">
        <f t="shared" si="13"/>
        <v/>
      </c>
      <c r="H216" s="522" t="str">
        <f t="shared" si="14"/>
        <v>否</v>
      </c>
      <c r="I216" s="511" t="str">
        <f t="shared" si="15"/>
        <v>项</v>
      </c>
    </row>
    <row r="217" ht="36" customHeight="1" spans="1:9">
      <c r="A217" s="523">
        <v>2320420</v>
      </c>
      <c r="B217" s="532" t="s">
        <v>1390</v>
      </c>
      <c r="C217" s="277"/>
      <c r="D217" s="277"/>
      <c r="E217" s="282"/>
      <c r="F217" s="525" t="str">
        <f t="shared" si="12"/>
        <v/>
      </c>
      <c r="G217" s="525" t="str">
        <f t="shared" si="13"/>
        <v/>
      </c>
      <c r="H217" s="522" t="str">
        <f t="shared" si="14"/>
        <v>否</v>
      </c>
      <c r="I217" s="511" t="str">
        <f t="shared" si="15"/>
        <v>项</v>
      </c>
    </row>
    <row r="218" ht="36" customHeight="1" spans="1:9">
      <c r="A218" s="523">
        <v>2320431</v>
      </c>
      <c r="B218" s="532" t="s">
        <v>1391</v>
      </c>
      <c r="C218" s="277">
        <v>2379</v>
      </c>
      <c r="D218" s="528">
        <v>2380</v>
      </c>
      <c r="E218" s="277">
        <v>2379</v>
      </c>
      <c r="F218" s="525">
        <f t="shared" si="12"/>
        <v>0</v>
      </c>
      <c r="G218" s="525">
        <f t="shared" si="13"/>
        <v>1</v>
      </c>
      <c r="H218" s="522" t="str">
        <f t="shared" si="14"/>
        <v>是</v>
      </c>
      <c r="I218" s="511" t="str">
        <f t="shared" si="15"/>
        <v>项</v>
      </c>
    </row>
    <row r="219" ht="36" customHeight="1" spans="1:9">
      <c r="A219" s="523">
        <v>2320432</v>
      </c>
      <c r="B219" s="532" t="s">
        <v>1392</v>
      </c>
      <c r="C219" s="277"/>
      <c r="D219" s="277"/>
      <c r="E219" s="282"/>
      <c r="F219" s="525" t="str">
        <f t="shared" si="12"/>
        <v/>
      </c>
      <c r="G219" s="525" t="str">
        <f t="shared" si="13"/>
        <v/>
      </c>
      <c r="H219" s="522" t="str">
        <f t="shared" si="14"/>
        <v>否</v>
      </c>
      <c r="I219" s="511" t="str">
        <f t="shared" si="15"/>
        <v>项</v>
      </c>
    </row>
    <row r="220" ht="36" customHeight="1" spans="1:9">
      <c r="A220" s="523">
        <v>2320433</v>
      </c>
      <c r="B220" s="532" t="s">
        <v>1393</v>
      </c>
      <c r="C220" s="277">
        <v>12286</v>
      </c>
      <c r="D220" s="528">
        <v>12343</v>
      </c>
      <c r="E220" s="277">
        <v>12286</v>
      </c>
      <c r="F220" s="525">
        <f t="shared" si="12"/>
        <v>0</v>
      </c>
      <c r="G220" s="525">
        <f t="shared" si="13"/>
        <v>0.995</v>
      </c>
      <c r="H220" s="522" t="str">
        <f t="shared" si="14"/>
        <v>是</v>
      </c>
      <c r="I220" s="511" t="str">
        <f t="shared" si="15"/>
        <v>项</v>
      </c>
    </row>
    <row r="221" ht="36" customHeight="1" spans="1:9">
      <c r="A221" s="523">
        <v>2320498</v>
      </c>
      <c r="B221" s="532" t="s">
        <v>1394</v>
      </c>
      <c r="C221" s="277"/>
      <c r="D221" s="528">
        <v>2484</v>
      </c>
      <c r="E221" s="277">
        <v>2374</v>
      </c>
      <c r="F221" s="525" t="str">
        <f t="shared" si="12"/>
        <v/>
      </c>
      <c r="G221" s="525">
        <f t="shared" si="13"/>
        <v>0.956</v>
      </c>
      <c r="H221" s="522" t="str">
        <f t="shared" si="14"/>
        <v>是</v>
      </c>
      <c r="I221" s="511" t="str">
        <f t="shared" si="15"/>
        <v>项</v>
      </c>
    </row>
    <row r="222" ht="36" customHeight="1" spans="1:9">
      <c r="A222" s="523">
        <v>2320499</v>
      </c>
      <c r="B222" s="532" t="s">
        <v>1395</v>
      </c>
      <c r="C222" s="277"/>
      <c r="D222" s="277"/>
      <c r="E222" s="282"/>
      <c r="F222" s="525" t="str">
        <f t="shared" si="12"/>
        <v/>
      </c>
      <c r="G222" s="525" t="str">
        <f t="shared" si="13"/>
        <v/>
      </c>
      <c r="H222" s="522" t="str">
        <f t="shared" si="14"/>
        <v>否</v>
      </c>
      <c r="I222" s="511" t="str">
        <f t="shared" si="15"/>
        <v>项</v>
      </c>
    </row>
    <row r="223" ht="36" customHeight="1" spans="1:9">
      <c r="A223" s="519">
        <v>233</v>
      </c>
      <c r="B223" s="533" t="s">
        <v>1396</v>
      </c>
      <c r="C223" s="282">
        <f>SUM(C224)</f>
        <v>93</v>
      </c>
      <c r="D223" s="282"/>
      <c r="E223" s="282">
        <f>SUM(E224)</f>
        <v>224</v>
      </c>
      <c r="F223" s="521">
        <f t="shared" si="12"/>
        <v>1.409</v>
      </c>
      <c r="G223" s="521" t="str">
        <f t="shared" si="13"/>
        <v/>
      </c>
      <c r="H223" s="522" t="str">
        <f t="shared" si="14"/>
        <v>是</v>
      </c>
      <c r="I223" s="511" t="str">
        <f t="shared" si="15"/>
        <v>类</v>
      </c>
    </row>
    <row r="224" ht="36" customHeight="1" spans="1:9">
      <c r="A224" s="523">
        <v>23304</v>
      </c>
      <c r="B224" s="532" t="s">
        <v>1397</v>
      </c>
      <c r="C224" s="277">
        <f>SUM(C225:C240)</f>
        <v>93</v>
      </c>
      <c r="D224" s="277"/>
      <c r="E224" s="277">
        <f>SUM(E225:E240)</f>
        <v>224</v>
      </c>
      <c r="F224" s="525">
        <f t="shared" si="12"/>
        <v>1.409</v>
      </c>
      <c r="G224" s="525" t="str">
        <f t="shared" si="13"/>
        <v/>
      </c>
      <c r="H224" s="522" t="str">
        <f t="shared" si="14"/>
        <v>是</v>
      </c>
      <c r="I224" s="511" t="str">
        <f t="shared" si="15"/>
        <v>款</v>
      </c>
    </row>
    <row r="225" ht="36" customHeight="1" spans="1:9">
      <c r="A225" s="523">
        <v>2330401</v>
      </c>
      <c r="B225" s="532" t="s">
        <v>1398</v>
      </c>
      <c r="C225" s="277"/>
      <c r="D225" s="277"/>
      <c r="E225" s="282"/>
      <c r="F225" s="525" t="str">
        <f t="shared" si="12"/>
        <v/>
      </c>
      <c r="G225" s="525" t="str">
        <f t="shared" si="13"/>
        <v/>
      </c>
      <c r="H225" s="522" t="str">
        <f t="shared" si="14"/>
        <v>否</v>
      </c>
      <c r="I225" s="511" t="str">
        <f t="shared" si="15"/>
        <v>项</v>
      </c>
    </row>
    <row r="226" ht="36" customHeight="1" spans="1:9">
      <c r="A226" s="523">
        <v>2330402</v>
      </c>
      <c r="B226" s="532" t="s">
        <v>1399</v>
      </c>
      <c r="C226" s="277"/>
      <c r="D226" s="277"/>
      <c r="E226" s="282"/>
      <c r="F226" s="525" t="str">
        <f t="shared" si="12"/>
        <v/>
      </c>
      <c r="G226" s="525" t="str">
        <f t="shared" si="13"/>
        <v/>
      </c>
      <c r="H226" s="522" t="str">
        <f t="shared" si="14"/>
        <v>否</v>
      </c>
      <c r="I226" s="511" t="str">
        <f t="shared" si="15"/>
        <v>项</v>
      </c>
    </row>
    <row r="227" ht="36" customHeight="1" spans="1:9">
      <c r="A227" s="523">
        <v>2330405</v>
      </c>
      <c r="B227" s="532" t="s">
        <v>1400</v>
      </c>
      <c r="C227" s="277"/>
      <c r="D227" s="277"/>
      <c r="E227" s="282"/>
      <c r="F227" s="525" t="str">
        <f t="shared" si="12"/>
        <v/>
      </c>
      <c r="G227" s="525" t="str">
        <f t="shared" si="13"/>
        <v/>
      </c>
      <c r="H227" s="522" t="str">
        <f t="shared" si="14"/>
        <v>否</v>
      </c>
      <c r="I227" s="511" t="str">
        <f t="shared" si="15"/>
        <v>项</v>
      </c>
    </row>
    <row r="228" ht="36" customHeight="1" spans="1:9">
      <c r="A228" s="523">
        <v>2330411</v>
      </c>
      <c r="B228" s="532" t="s">
        <v>1401</v>
      </c>
      <c r="C228" s="277">
        <v>3</v>
      </c>
      <c r="D228" s="277"/>
      <c r="E228" s="277">
        <v>69</v>
      </c>
      <c r="F228" s="525">
        <f t="shared" si="12"/>
        <v>22</v>
      </c>
      <c r="G228" s="525" t="str">
        <f t="shared" si="13"/>
        <v/>
      </c>
      <c r="H228" s="522" t="str">
        <f t="shared" si="14"/>
        <v>是</v>
      </c>
      <c r="I228" s="511" t="str">
        <f t="shared" si="15"/>
        <v>项</v>
      </c>
    </row>
    <row r="229" ht="36" customHeight="1" spans="1:9">
      <c r="A229" s="523">
        <v>2330413</v>
      </c>
      <c r="B229" s="532" t="s">
        <v>1402</v>
      </c>
      <c r="C229" s="277"/>
      <c r="D229" s="277"/>
      <c r="E229" s="282"/>
      <c r="F229" s="525" t="str">
        <f t="shared" si="12"/>
        <v/>
      </c>
      <c r="G229" s="525" t="str">
        <f t="shared" si="13"/>
        <v/>
      </c>
      <c r="H229" s="522" t="str">
        <f t="shared" si="14"/>
        <v>否</v>
      </c>
      <c r="I229" s="511" t="str">
        <f t="shared" si="15"/>
        <v>项</v>
      </c>
    </row>
    <row r="230" ht="36" customHeight="1" spans="1:9">
      <c r="A230" s="523">
        <v>2330414</v>
      </c>
      <c r="B230" s="532" t="s">
        <v>1403</v>
      </c>
      <c r="C230" s="277"/>
      <c r="D230" s="277"/>
      <c r="E230" s="282"/>
      <c r="F230" s="525" t="str">
        <f t="shared" si="12"/>
        <v/>
      </c>
      <c r="G230" s="525" t="str">
        <f t="shared" si="13"/>
        <v/>
      </c>
      <c r="H230" s="522" t="str">
        <f t="shared" si="14"/>
        <v>否</v>
      </c>
      <c r="I230" s="511" t="str">
        <f t="shared" si="15"/>
        <v>项</v>
      </c>
    </row>
    <row r="231" ht="36" customHeight="1" spans="1:9">
      <c r="A231" s="523">
        <v>2330416</v>
      </c>
      <c r="B231" s="532" t="s">
        <v>1404</v>
      </c>
      <c r="C231" s="277"/>
      <c r="D231" s="277"/>
      <c r="E231" s="282"/>
      <c r="F231" s="525" t="str">
        <f t="shared" si="12"/>
        <v/>
      </c>
      <c r="G231" s="525" t="str">
        <f t="shared" si="13"/>
        <v/>
      </c>
      <c r="H231" s="522" t="str">
        <f t="shared" si="14"/>
        <v>否</v>
      </c>
      <c r="I231" s="511" t="str">
        <f t="shared" si="15"/>
        <v>项</v>
      </c>
    </row>
    <row r="232" ht="36" customHeight="1" spans="1:9">
      <c r="A232" s="523">
        <v>2330417</v>
      </c>
      <c r="B232" s="532" t="s">
        <v>1405</v>
      </c>
      <c r="C232" s="277"/>
      <c r="D232" s="277"/>
      <c r="E232" s="282"/>
      <c r="F232" s="525" t="str">
        <f t="shared" si="12"/>
        <v/>
      </c>
      <c r="G232" s="525" t="str">
        <f t="shared" si="13"/>
        <v/>
      </c>
      <c r="H232" s="522" t="str">
        <f t="shared" si="14"/>
        <v>否</v>
      </c>
      <c r="I232" s="511" t="str">
        <f t="shared" si="15"/>
        <v>项</v>
      </c>
    </row>
    <row r="233" ht="36" customHeight="1" spans="1:9">
      <c r="A233" s="523">
        <v>2330418</v>
      </c>
      <c r="B233" s="532" t="s">
        <v>1406</v>
      </c>
      <c r="C233" s="277"/>
      <c r="D233" s="277"/>
      <c r="E233" s="282"/>
      <c r="F233" s="525" t="str">
        <f t="shared" si="12"/>
        <v/>
      </c>
      <c r="G233" s="525" t="str">
        <f t="shared" si="13"/>
        <v/>
      </c>
      <c r="H233" s="522" t="str">
        <f t="shared" si="14"/>
        <v>否</v>
      </c>
      <c r="I233" s="511" t="str">
        <f t="shared" si="15"/>
        <v>项</v>
      </c>
    </row>
    <row r="234" ht="36" customHeight="1" spans="1:9">
      <c r="A234" s="523">
        <v>2330419</v>
      </c>
      <c r="B234" s="532" t="s">
        <v>1407</v>
      </c>
      <c r="C234" s="277"/>
      <c r="D234" s="277"/>
      <c r="E234" s="282"/>
      <c r="F234" s="525" t="str">
        <f t="shared" si="12"/>
        <v/>
      </c>
      <c r="G234" s="525" t="str">
        <f t="shared" si="13"/>
        <v/>
      </c>
      <c r="H234" s="522" t="str">
        <f t="shared" si="14"/>
        <v>否</v>
      </c>
      <c r="I234" s="511" t="str">
        <f t="shared" si="15"/>
        <v>项</v>
      </c>
    </row>
    <row r="235" ht="36" customHeight="1" spans="1:9">
      <c r="A235" s="523">
        <v>2330420</v>
      </c>
      <c r="B235" s="532" t="s">
        <v>1408</v>
      </c>
      <c r="C235" s="277"/>
      <c r="D235" s="277"/>
      <c r="E235" s="282"/>
      <c r="F235" s="525" t="str">
        <f t="shared" si="12"/>
        <v/>
      </c>
      <c r="G235" s="525" t="str">
        <f t="shared" si="13"/>
        <v/>
      </c>
      <c r="H235" s="522" t="str">
        <f t="shared" si="14"/>
        <v>否</v>
      </c>
      <c r="I235" s="511" t="str">
        <f t="shared" si="15"/>
        <v>项</v>
      </c>
    </row>
    <row r="236" ht="36" customHeight="1" spans="1:9">
      <c r="A236" s="523">
        <v>2330431</v>
      </c>
      <c r="B236" s="532" t="s">
        <v>1409</v>
      </c>
      <c r="C236" s="277"/>
      <c r="D236" s="277"/>
      <c r="E236" s="282"/>
      <c r="F236" s="525" t="str">
        <f t="shared" si="12"/>
        <v/>
      </c>
      <c r="G236" s="525" t="str">
        <f t="shared" si="13"/>
        <v/>
      </c>
      <c r="H236" s="522" t="str">
        <f t="shared" si="14"/>
        <v>否</v>
      </c>
      <c r="I236" s="511" t="str">
        <f t="shared" si="15"/>
        <v>项</v>
      </c>
    </row>
    <row r="237" ht="36" customHeight="1" spans="1:9">
      <c r="A237" s="523">
        <v>2330432</v>
      </c>
      <c r="B237" s="532" t="s">
        <v>1410</v>
      </c>
      <c r="C237" s="277"/>
      <c r="D237" s="277"/>
      <c r="E237" s="277">
        <v>26</v>
      </c>
      <c r="F237" s="525" t="str">
        <f t="shared" si="12"/>
        <v/>
      </c>
      <c r="G237" s="525" t="str">
        <f t="shared" si="13"/>
        <v/>
      </c>
      <c r="H237" s="522" t="str">
        <f t="shared" si="14"/>
        <v>是</v>
      </c>
      <c r="I237" s="511" t="str">
        <f t="shared" si="15"/>
        <v>项</v>
      </c>
    </row>
    <row r="238" ht="36" customHeight="1" spans="1:9">
      <c r="A238" s="523">
        <v>2330433</v>
      </c>
      <c r="B238" s="532" t="s">
        <v>1411</v>
      </c>
      <c r="C238" s="277"/>
      <c r="D238" s="277"/>
      <c r="E238" s="277">
        <v>64</v>
      </c>
      <c r="F238" s="525" t="str">
        <f t="shared" si="12"/>
        <v/>
      </c>
      <c r="G238" s="525" t="str">
        <f t="shared" si="13"/>
        <v/>
      </c>
      <c r="H238" s="522" t="str">
        <f t="shared" si="14"/>
        <v>是</v>
      </c>
      <c r="I238" s="511" t="str">
        <f t="shared" si="15"/>
        <v>项</v>
      </c>
    </row>
    <row r="239" ht="36" customHeight="1" spans="1:9">
      <c r="A239" s="523">
        <v>2330498</v>
      </c>
      <c r="B239" s="532" t="s">
        <v>1412</v>
      </c>
      <c r="C239" s="277">
        <v>90</v>
      </c>
      <c r="D239" s="277"/>
      <c r="E239" s="277">
        <v>65</v>
      </c>
      <c r="F239" s="525">
        <f t="shared" si="12"/>
        <v>-0.278</v>
      </c>
      <c r="G239" s="525" t="str">
        <f t="shared" si="13"/>
        <v/>
      </c>
      <c r="H239" s="522" t="str">
        <f t="shared" si="14"/>
        <v>是</v>
      </c>
      <c r="I239" s="511" t="str">
        <f t="shared" si="15"/>
        <v>项</v>
      </c>
    </row>
    <row r="240" ht="36" customHeight="1" spans="1:9">
      <c r="A240" s="523">
        <v>2330499</v>
      </c>
      <c r="B240" s="532" t="s">
        <v>1413</v>
      </c>
      <c r="C240" s="277"/>
      <c r="D240" s="277"/>
      <c r="E240" s="282"/>
      <c r="F240" s="525" t="str">
        <f t="shared" si="12"/>
        <v/>
      </c>
      <c r="G240" s="525" t="str">
        <f t="shared" si="13"/>
        <v/>
      </c>
      <c r="H240" s="522" t="str">
        <f t="shared" si="14"/>
        <v>否</v>
      </c>
      <c r="I240" s="511" t="str">
        <f t="shared" si="15"/>
        <v>项</v>
      </c>
    </row>
    <row r="241" ht="36" customHeight="1" spans="1:9">
      <c r="A241" s="519">
        <v>234</v>
      </c>
      <c r="B241" s="533" t="s">
        <v>1414</v>
      </c>
      <c r="C241" s="282">
        <f>SUM(C242,C255)</f>
        <v>63765</v>
      </c>
      <c r="D241" s="282"/>
      <c r="E241" s="282"/>
      <c r="F241" s="521">
        <f t="shared" si="12"/>
        <v>-1</v>
      </c>
      <c r="G241" s="521" t="str">
        <f t="shared" si="13"/>
        <v/>
      </c>
      <c r="H241" s="522" t="str">
        <f t="shared" si="14"/>
        <v>是</v>
      </c>
      <c r="I241" s="511" t="str">
        <f t="shared" si="15"/>
        <v>类</v>
      </c>
    </row>
    <row r="242" ht="36" customHeight="1" spans="1:9">
      <c r="A242" s="523">
        <v>23401</v>
      </c>
      <c r="B242" s="532" t="s">
        <v>1415</v>
      </c>
      <c r="C242" s="277">
        <f>SUM(C243:C254)</f>
        <v>63750</v>
      </c>
      <c r="D242" s="277"/>
      <c r="E242" s="282"/>
      <c r="F242" s="525">
        <f t="shared" si="12"/>
        <v>-1</v>
      </c>
      <c r="G242" s="525" t="str">
        <f t="shared" si="13"/>
        <v/>
      </c>
      <c r="H242" s="522" t="str">
        <f t="shared" si="14"/>
        <v>是</v>
      </c>
      <c r="I242" s="511" t="str">
        <f t="shared" si="15"/>
        <v>款</v>
      </c>
    </row>
    <row r="243" ht="36" customHeight="1" spans="1:9">
      <c r="A243" s="523">
        <v>2340101</v>
      </c>
      <c r="B243" s="532" t="s">
        <v>1416</v>
      </c>
      <c r="C243" s="277">
        <v>63750</v>
      </c>
      <c r="D243" s="277"/>
      <c r="E243" s="282"/>
      <c r="F243" s="525">
        <f t="shared" si="12"/>
        <v>-1</v>
      </c>
      <c r="G243" s="525" t="str">
        <f t="shared" si="13"/>
        <v/>
      </c>
      <c r="H243" s="522" t="str">
        <f t="shared" si="14"/>
        <v>是</v>
      </c>
      <c r="I243" s="511" t="str">
        <f t="shared" si="15"/>
        <v>项</v>
      </c>
    </row>
    <row r="244" ht="36" customHeight="1" spans="1:9">
      <c r="A244" s="523">
        <v>2340102</v>
      </c>
      <c r="B244" s="532" t="s">
        <v>1417</v>
      </c>
      <c r="C244" s="277"/>
      <c r="D244" s="277"/>
      <c r="E244" s="282"/>
      <c r="F244" s="525" t="str">
        <f t="shared" si="12"/>
        <v/>
      </c>
      <c r="G244" s="525" t="str">
        <f t="shared" si="13"/>
        <v/>
      </c>
      <c r="H244" s="522" t="str">
        <f t="shared" si="14"/>
        <v>否</v>
      </c>
      <c r="I244" s="511" t="str">
        <f t="shared" si="15"/>
        <v>项</v>
      </c>
    </row>
    <row r="245" ht="36" customHeight="1" spans="1:9">
      <c r="A245" s="523">
        <v>2340103</v>
      </c>
      <c r="B245" s="532" t="s">
        <v>1418</v>
      </c>
      <c r="C245" s="277"/>
      <c r="D245" s="277"/>
      <c r="E245" s="282"/>
      <c r="F245" s="525" t="str">
        <f t="shared" si="12"/>
        <v/>
      </c>
      <c r="G245" s="525" t="str">
        <f t="shared" si="13"/>
        <v/>
      </c>
      <c r="H245" s="522" t="str">
        <f t="shared" si="14"/>
        <v>否</v>
      </c>
      <c r="I245" s="511" t="str">
        <f t="shared" si="15"/>
        <v>项</v>
      </c>
    </row>
    <row r="246" ht="36" customHeight="1" spans="1:9">
      <c r="A246" s="523">
        <v>2340104</v>
      </c>
      <c r="B246" s="532" t="s">
        <v>1419</v>
      </c>
      <c r="C246" s="277"/>
      <c r="D246" s="277"/>
      <c r="E246" s="282"/>
      <c r="F246" s="525" t="str">
        <f t="shared" si="12"/>
        <v/>
      </c>
      <c r="G246" s="525" t="str">
        <f t="shared" si="13"/>
        <v/>
      </c>
      <c r="H246" s="522" t="str">
        <f t="shared" si="14"/>
        <v>否</v>
      </c>
      <c r="I246" s="511" t="str">
        <f t="shared" si="15"/>
        <v>项</v>
      </c>
    </row>
    <row r="247" ht="36" customHeight="1" spans="1:9">
      <c r="A247" s="523">
        <v>2340105</v>
      </c>
      <c r="B247" s="532" t="s">
        <v>1420</v>
      </c>
      <c r="C247" s="277"/>
      <c r="D247" s="277"/>
      <c r="E247" s="282"/>
      <c r="F247" s="525" t="str">
        <f t="shared" si="12"/>
        <v/>
      </c>
      <c r="G247" s="525" t="str">
        <f t="shared" si="13"/>
        <v/>
      </c>
      <c r="H247" s="522" t="str">
        <f t="shared" si="14"/>
        <v>否</v>
      </c>
      <c r="I247" s="511" t="str">
        <f t="shared" si="15"/>
        <v>项</v>
      </c>
    </row>
    <row r="248" ht="36" customHeight="1" spans="1:9">
      <c r="A248" s="523">
        <v>2340106</v>
      </c>
      <c r="B248" s="532" t="s">
        <v>1421</v>
      </c>
      <c r="C248" s="277"/>
      <c r="D248" s="277"/>
      <c r="E248" s="282"/>
      <c r="F248" s="525" t="str">
        <f t="shared" si="12"/>
        <v/>
      </c>
      <c r="G248" s="525" t="str">
        <f t="shared" si="13"/>
        <v/>
      </c>
      <c r="H248" s="522" t="str">
        <f t="shared" si="14"/>
        <v>否</v>
      </c>
      <c r="I248" s="511" t="str">
        <f t="shared" si="15"/>
        <v>项</v>
      </c>
    </row>
    <row r="249" ht="36" customHeight="1" spans="1:9">
      <c r="A249" s="523">
        <v>2340107</v>
      </c>
      <c r="B249" s="532" t="s">
        <v>1422</v>
      </c>
      <c r="C249" s="277"/>
      <c r="D249" s="277"/>
      <c r="E249" s="282"/>
      <c r="F249" s="525" t="str">
        <f t="shared" si="12"/>
        <v/>
      </c>
      <c r="G249" s="525" t="str">
        <f t="shared" si="13"/>
        <v/>
      </c>
      <c r="H249" s="522" t="str">
        <f t="shared" si="14"/>
        <v>否</v>
      </c>
      <c r="I249" s="511" t="str">
        <f t="shared" si="15"/>
        <v>项</v>
      </c>
    </row>
    <row r="250" ht="36" customHeight="1" spans="1:9">
      <c r="A250" s="523">
        <v>2340108</v>
      </c>
      <c r="B250" s="532" t="s">
        <v>1423</v>
      </c>
      <c r="C250" s="277"/>
      <c r="D250" s="277"/>
      <c r="E250" s="282"/>
      <c r="F250" s="525" t="str">
        <f t="shared" si="12"/>
        <v/>
      </c>
      <c r="G250" s="525" t="str">
        <f t="shared" si="13"/>
        <v/>
      </c>
      <c r="H250" s="522" t="str">
        <f t="shared" si="14"/>
        <v>否</v>
      </c>
      <c r="I250" s="511" t="str">
        <f t="shared" si="15"/>
        <v>项</v>
      </c>
    </row>
    <row r="251" ht="36" customHeight="1" spans="1:9">
      <c r="A251" s="523">
        <v>2340109</v>
      </c>
      <c r="B251" s="532" t="s">
        <v>1424</v>
      </c>
      <c r="C251" s="277"/>
      <c r="D251" s="277"/>
      <c r="E251" s="282"/>
      <c r="F251" s="525" t="str">
        <f t="shared" si="12"/>
        <v/>
      </c>
      <c r="G251" s="525" t="str">
        <f t="shared" si="13"/>
        <v/>
      </c>
      <c r="H251" s="522" t="str">
        <f t="shared" si="14"/>
        <v>否</v>
      </c>
      <c r="I251" s="511" t="str">
        <f t="shared" si="15"/>
        <v>项</v>
      </c>
    </row>
    <row r="252" ht="36" customHeight="1" spans="1:9">
      <c r="A252" s="523">
        <v>2340110</v>
      </c>
      <c r="B252" s="532" t="s">
        <v>1425</v>
      </c>
      <c r="C252" s="277"/>
      <c r="D252" s="277"/>
      <c r="E252" s="282"/>
      <c r="F252" s="525" t="str">
        <f t="shared" si="12"/>
        <v/>
      </c>
      <c r="G252" s="525" t="str">
        <f t="shared" si="13"/>
        <v/>
      </c>
      <c r="H252" s="522" t="str">
        <f t="shared" si="14"/>
        <v>否</v>
      </c>
      <c r="I252" s="511" t="str">
        <f t="shared" si="15"/>
        <v>项</v>
      </c>
    </row>
    <row r="253" ht="36" customHeight="1" spans="1:9">
      <c r="A253" s="523">
        <v>2340111</v>
      </c>
      <c r="B253" s="532" t="s">
        <v>1426</v>
      </c>
      <c r="C253" s="277"/>
      <c r="D253" s="277"/>
      <c r="E253" s="282"/>
      <c r="F253" s="525" t="str">
        <f t="shared" si="12"/>
        <v/>
      </c>
      <c r="G253" s="525" t="str">
        <f t="shared" si="13"/>
        <v/>
      </c>
      <c r="H253" s="522" t="str">
        <f t="shared" si="14"/>
        <v>否</v>
      </c>
      <c r="I253" s="511" t="str">
        <f t="shared" si="15"/>
        <v>项</v>
      </c>
    </row>
    <row r="254" ht="36" customHeight="1" spans="1:9">
      <c r="A254" s="523">
        <v>2340199</v>
      </c>
      <c r="B254" s="532" t="s">
        <v>1427</v>
      </c>
      <c r="C254" s="277"/>
      <c r="D254" s="277"/>
      <c r="E254" s="282"/>
      <c r="F254" s="525" t="str">
        <f t="shared" si="12"/>
        <v/>
      </c>
      <c r="G254" s="525" t="str">
        <f t="shared" si="13"/>
        <v/>
      </c>
      <c r="H254" s="522" t="str">
        <f t="shared" si="14"/>
        <v>否</v>
      </c>
      <c r="I254" s="511" t="str">
        <f t="shared" si="15"/>
        <v>项</v>
      </c>
    </row>
    <row r="255" ht="36" customHeight="1" spans="1:9">
      <c r="A255" s="523">
        <v>23402</v>
      </c>
      <c r="B255" s="532" t="s">
        <v>1428</v>
      </c>
      <c r="C255" s="277">
        <f>SUM(C256:C261)</f>
        <v>15</v>
      </c>
      <c r="D255" s="277"/>
      <c r="E255" s="282"/>
      <c r="F255" s="525">
        <f t="shared" si="12"/>
        <v>-1</v>
      </c>
      <c r="G255" s="525" t="str">
        <f t="shared" si="13"/>
        <v/>
      </c>
      <c r="H255" s="522" t="str">
        <f t="shared" si="14"/>
        <v>是</v>
      </c>
      <c r="I255" s="511" t="str">
        <f t="shared" si="15"/>
        <v>款</v>
      </c>
    </row>
    <row r="256" ht="36" customHeight="1" spans="1:9">
      <c r="A256" s="523">
        <v>2340201</v>
      </c>
      <c r="B256" s="532" t="s">
        <v>1429</v>
      </c>
      <c r="C256" s="277"/>
      <c r="D256" s="277"/>
      <c r="E256" s="282"/>
      <c r="F256" s="525" t="str">
        <f t="shared" si="12"/>
        <v/>
      </c>
      <c r="G256" s="525" t="str">
        <f t="shared" si="13"/>
        <v/>
      </c>
      <c r="H256" s="522" t="str">
        <f t="shared" si="14"/>
        <v>否</v>
      </c>
      <c r="I256" s="511" t="str">
        <f t="shared" si="15"/>
        <v>项</v>
      </c>
    </row>
    <row r="257" ht="36" customHeight="1" spans="1:9">
      <c r="A257" s="523">
        <v>2340202</v>
      </c>
      <c r="B257" s="532" t="s">
        <v>1430</v>
      </c>
      <c r="C257" s="277"/>
      <c r="D257" s="277"/>
      <c r="E257" s="282"/>
      <c r="F257" s="525" t="str">
        <f t="shared" si="12"/>
        <v/>
      </c>
      <c r="G257" s="525" t="str">
        <f t="shared" si="13"/>
        <v/>
      </c>
      <c r="H257" s="522" t="str">
        <f t="shared" si="14"/>
        <v>否</v>
      </c>
      <c r="I257" s="511" t="str">
        <f t="shared" si="15"/>
        <v>项</v>
      </c>
    </row>
    <row r="258" ht="36" customHeight="1" spans="1:9">
      <c r="A258" s="523">
        <v>2340203</v>
      </c>
      <c r="B258" s="532" t="s">
        <v>1431</v>
      </c>
      <c r="C258" s="277"/>
      <c r="D258" s="277"/>
      <c r="E258" s="282"/>
      <c r="F258" s="525" t="str">
        <f t="shared" si="12"/>
        <v/>
      </c>
      <c r="G258" s="525" t="str">
        <f t="shared" si="13"/>
        <v/>
      </c>
      <c r="H258" s="522" t="str">
        <f t="shared" si="14"/>
        <v>否</v>
      </c>
      <c r="I258" s="511" t="str">
        <f t="shared" si="15"/>
        <v>项</v>
      </c>
    </row>
    <row r="259" ht="36" customHeight="1" spans="1:9">
      <c r="A259" s="523">
        <v>2340204</v>
      </c>
      <c r="B259" s="532" t="s">
        <v>1432</v>
      </c>
      <c r="C259" s="277"/>
      <c r="D259" s="277"/>
      <c r="E259" s="282"/>
      <c r="F259" s="525" t="str">
        <f t="shared" si="12"/>
        <v/>
      </c>
      <c r="G259" s="525" t="str">
        <f t="shared" si="13"/>
        <v/>
      </c>
      <c r="H259" s="522" t="str">
        <f t="shared" si="14"/>
        <v>否</v>
      </c>
      <c r="I259" s="511" t="str">
        <f t="shared" si="15"/>
        <v>项</v>
      </c>
    </row>
    <row r="260" ht="36" customHeight="1" spans="1:9">
      <c r="A260" s="523">
        <v>2340205</v>
      </c>
      <c r="B260" s="532" t="s">
        <v>1433</v>
      </c>
      <c r="C260" s="277">
        <v>15</v>
      </c>
      <c r="D260" s="277"/>
      <c r="E260" s="282"/>
      <c r="F260" s="525">
        <f t="shared" si="12"/>
        <v>-1</v>
      </c>
      <c r="G260" s="525" t="str">
        <f t="shared" si="13"/>
        <v/>
      </c>
      <c r="H260" s="522" t="str">
        <f t="shared" si="14"/>
        <v>是</v>
      </c>
      <c r="I260" s="511" t="str">
        <f t="shared" si="15"/>
        <v>项</v>
      </c>
    </row>
    <row r="261" ht="36" customHeight="1" spans="1:9">
      <c r="A261" s="523">
        <v>2340299</v>
      </c>
      <c r="B261" s="532" t="s">
        <v>1434</v>
      </c>
      <c r="C261" s="277"/>
      <c r="D261" s="277"/>
      <c r="E261" s="282"/>
      <c r="F261" s="525" t="str">
        <f t="shared" si="12"/>
        <v/>
      </c>
      <c r="G261" s="525" t="str">
        <f t="shared" si="13"/>
        <v/>
      </c>
      <c r="H261" s="522" t="str">
        <f t="shared" si="14"/>
        <v>否</v>
      </c>
      <c r="I261" s="511" t="str">
        <f t="shared" si="15"/>
        <v>项</v>
      </c>
    </row>
    <row r="262" ht="36" customHeight="1" spans="1:9">
      <c r="A262" s="252"/>
      <c r="B262" s="532"/>
      <c r="C262" s="282"/>
      <c r="D262" s="282"/>
      <c r="E262" s="282"/>
      <c r="F262" s="525" t="str">
        <f t="shared" ref="F262:F280" si="16">IF(C262&lt;&gt;0,E262/C262-1,"")</f>
        <v/>
      </c>
      <c r="G262" s="525" t="str">
        <f t="shared" ref="G262:G280" si="17">IF(D262&lt;&gt;0,E262/D262,"")</f>
        <v/>
      </c>
      <c r="H262" s="522" t="str">
        <f t="shared" ref="H262:H280" si="18">IF(LEN(A262)=3,"是",IF(B262&lt;&gt;"",IF(SUM(C262:E262)&lt;&gt;0,"是","否"),"是"))</f>
        <v>是</v>
      </c>
      <c r="I262" s="511"/>
    </row>
    <row r="263" ht="36" customHeight="1" spans="1:9">
      <c r="A263" s="252"/>
      <c r="B263" s="534" t="s">
        <v>1435</v>
      </c>
      <c r="C263" s="282">
        <f>SUM(C5,C21,C33,C44,C99,C123,C175,C179,C205,C223,C241)</f>
        <v>407019</v>
      </c>
      <c r="D263" s="282">
        <f>SUM(D5,D21,D33,D44,D99,D123,D175,D179,D205,D223,D241)</f>
        <v>343572</v>
      </c>
      <c r="E263" s="282">
        <f>SUM(E5,E21,E33,E44,E99,E123,E175,E179,E205,E223,E241)</f>
        <v>435066</v>
      </c>
      <c r="F263" s="521">
        <f t="shared" si="16"/>
        <v>0.069</v>
      </c>
      <c r="G263" s="521">
        <f t="shared" si="17"/>
        <v>1.266</v>
      </c>
      <c r="H263" s="522" t="str">
        <f t="shared" si="18"/>
        <v>是</v>
      </c>
      <c r="I263" s="511"/>
    </row>
    <row r="264" ht="36" customHeight="1" spans="1:9">
      <c r="A264" s="255" t="s">
        <v>1436</v>
      </c>
      <c r="B264" s="251" t="s">
        <v>128</v>
      </c>
      <c r="C264" s="282">
        <f>+C265+C276+C277+C278</f>
        <v>125316</v>
      </c>
      <c r="D264" s="282">
        <f>SUM(D265)</f>
        <v>142472</v>
      </c>
      <c r="E264" s="282">
        <f>+E265+E276+E277+E278</f>
        <v>24361</v>
      </c>
      <c r="F264" s="521">
        <f t="shared" si="16"/>
        <v>-0.806</v>
      </c>
      <c r="G264" s="521">
        <f t="shared" si="17"/>
        <v>0.171</v>
      </c>
      <c r="H264" s="522" t="str">
        <f t="shared" si="18"/>
        <v>是</v>
      </c>
      <c r="I264" s="511"/>
    </row>
    <row r="265" ht="36" customHeight="1" spans="1:9">
      <c r="A265" s="255" t="s">
        <v>1437</v>
      </c>
      <c r="B265" s="251" t="s">
        <v>1438</v>
      </c>
      <c r="C265" s="282">
        <f>SUM(C266:C275)</f>
        <v>0</v>
      </c>
      <c r="D265" s="282">
        <f>SUM(D266:D278)</f>
        <v>142472</v>
      </c>
      <c r="E265" s="282"/>
      <c r="F265" s="521" t="str">
        <f t="shared" si="16"/>
        <v/>
      </c>
      <c r="G265" s="521">
        <f t="shared" si="17"/>
        <v>0</v>
      </c>
      <c r="H265" s="522" t="str">
        <f t="shared" si="18"/>
        <v>是</v>
      </c>
      <c r="I265" s="511"/>
    </row>
    <row r="266" ht="36" customHeight="1" spans="1:9">
      <c r="A266" s="252" t="s">
        <v>1439</v>
      </c>
      <c r="B266" s="254" t="s">
        <v>1440</v>
      </c>
      <c r="C266" s="282"/>
      <c r="D266" s="277"/>
      <c r="E266" s="282"/>
      <c r="F266" s="525" t="str">
        <f t="shared" si="16"/>
        <v/>
      </c>
      <c r="G266" s="525" t="str">
        <f t="shared" si="17"/>
        <v/>
      </c>
      <c r="H266" s="522" t="str">
        <f t="shared" si="18"/>
        <v>否</v>
      </c>
      <c r="I266" s="511"/>
    </row>
    <row r="267" ht="36" customHeight="1" spans="1:9">
      <c r="A267" s="252" t="s">
        <v>1441</v>
      </c>
      <c r="B267" s="254" t="s">
        <v>1442</v>
      </c>
      <c r="C267" s="282"/>
      <c r="D267" s="277"/>
      <c r="E267" s="282"/>
      <c r="F267" s="525" t="str">
        <f t="shared" si="16"/>
        <v/>
      </c>
      <c r="G267" s="525" t="str">
        <f t="shared" si="17"/>
        <v/>
      </c>
      <c r="H267" s="522" t="str">
        <f t="shared" si="18"/>
        <v>否</v>
      </c>
      <c r="I267" s="511"/>
    </row>
    <row r="268" ht="36" customHeight="1" spans="1:9">
      <c r="A268" s="252" t="s">
        <v>1443</v>
      </c>
      <c r="B268" s="254" t="s">
        <v>1444</v>
      </c>
      <c r="C268" s="282"/>
      <c r="D268" s="277"/>
      <c r="E268" s="282"/>
      <c r="F268" s="525" t="str">
        <f t="shared" si="16"/>
        <v/>
      </c>
      <c r="G268" s="525" t="str">
        <f t="shared" si="17"/>
        <v/>
      </c>
      <c r="H268" s="522" t="str">
        <f t="shared" si="18"/>
        <v>否</v>
      </c>
      <c r="I268" s="511"/>
    </row>
    <row r="269" ht="36" customHeight="1" spans="1:9">
      <c r="A269" s="252" t="s">
        <v>1445</v>
      </c>
      <c r="B269" s="254" t="s">
        <v>1446</v>
      </c>
      <c r="C269" s="282"/>
      <c r="D269" s="277"/>
      <c r="E269" s="282"/>
      <c r="F269" s="525" t="str">
        <f t="shared" si="16"/>
        <v/>
      </c>
      <c r="G269" s="525" t="str">
        <f t="shared" si="17"/>
        <v/>
      </c>
      <c r="H269" s="522" t="str">
        <f t="shared" si="18"/>
        <v>否</v>
      </c>
      <c r="I269" s="511"/>
    </row>
    <row r="270" ht="36" customHeight="1" spans="1:9">
      <c r="A270" s="252" t="s">
        <v>1447</v>
      </c>
      <c r="B270" s="254" t="s">
        <v>1448</v>
      </c>
      <c r="C270" s="282"/>
      <c r="D270" s="277"/>
      <c r="E270" s="282"/>
      <c r="F270" s="525" t="str">
        <f t="shared" si="16"/>
        <v/>
      </c>
      <c r="G270" s="525" t="str">
        <f t="shared" si="17"/>
        <v/>
      </c>
      <c r="H270" s="522" t="str">
        <f t="shared" si="18"/>
        <v>否</v>
      </c>
      <c r="I270" s="511"/>
    </row>
    <row r="271" ht="36" customHeight="1" spans="1:9">
      <c r="A271" s="252" t="s">
        <v>1449</v>
      </c>
      <c r="B271" s="254" t="s">
        <v>1450</v>
      </c>
      <c r="C271" s="282"/>
      <c r="D271" s="277"/>
      <c r="E271" s="282"/>
      <c r="F271" s="525" t="str">
        <f t="shared" si="16"/>
        <v/>
      </c>
      <c r="G271" s="525" t="str">
        <f t="shared" si="17"/>
        <v/>
      </c>
      <c r="H271" s="522" t="str">
        <f t="shared" si="18"/>
        <v>否</v>
      </c>
      <c r="I271" s="511"/>
    </row>
    <row r="272" ht="36" customHeight="1" spans="1:9">
      <c r="A272" s="252" t="s">
        <v>1451</v>
      </c>
      <c r="B272" s="254" t="s">
        <v>1452</v>
      </c>
      <c r="C272" s="282"/>
      <c r="D272" s="277"/>
      <c r="E272" s="282"/>
      <c r="F272" s="525" t="str">
        <f t="shared" si="16"/>
        <v/>
      </c>
      <c r="G272" s="525" t="str">
        <f t="shared" si="17"/>
        <v/>
      </c>
      <c r="H272" s="522" t="str">
        <f t="shared" si="18"/>
        <v>否</v>
      </c>
      <c r="I272" s="511"/>
    </row>
    <row r="273" ht="36" customHeight="1" spans="1:9">
      <c r="A273" s="252" t="s">
        <v>1453</v>
      </c>
      <c r="B273" s="254" t="s">
        <v>1454</v>
      </c>
      <c r="C273" s="282"/>
      <c r="D273" s="277"/>
      <c r="E273" s="282"/>
      <c r="F273" s="525" t="str">
        <f t="shared" si="16"/>
        <v/>
      </c>
      <c r="G273" s="525" t="str">
        <f t="shared" si="17"/>
        <v/>
      </c>
      <c r="H273" s="522" t="str">
        <f t="shared" si="18"/>
        <v>否</v>
      </c>
      <c r="I273" s="511"/>
    </row>
    <row r="274" ht="36" customHeight="1" spans="1:9">
      <c r="A274" s="252" t="s">
        <v>1455</v>
      </c>
      <c r="B274" s="254" t="s">
        <v>1456</v>
      </c>
      <c r="C274" s="282"/>
      <c r="D274" s="277"/>
      <c r="E274" s="282"/>
      <c r="F274" s="525" t="str">
        <f t="shared" si="16"/>
        <v/>
      </c>
      <c r="G274" s="525" t="str">
        <f t="shared" si="17"/>
        <v/>
      </c>
      <c r="H274" s="522" t="str">
        <f t="shared" si="18"/>
        <v>否</v>
      </c>
      <c r="I274" s="511"/>
    </row>
    <row r="275" ht="36" customHeight="1" spans="1:9">
      <c r="A275" s="252" t="s">
        <v>1457</v>
      </c>
      <c r="B275" s="254" t="s">
        <v>1458</v>
      </c>
      <c r="C275" s="282"/>
      <c r="D275" s="277"/>
      <c r="E275" s="282"/>
      <c r="F275" s="525" t="str">
        <f t="shared" si="16"/>
        <v/>
      </c>
      <c r="G275" s="525" t="str">
        <f t="shared" si="17"/>
        <v/>
      </c>
      <c r="H275" s="522" t="str">
        <f t="shared" si="18"/>
        <v>否</v>
      </c>
      <c r="I275" s="511"/>
    </row>
    <row r="276" ht="36" customHeight="1" spans="1:9">
      <c r="A276" s="255" t="s">
        <v>1459</v>
      </c>
      <c r="B276" s="251" t="s">
        <v>1460</v>
      </c>
      <c r="C276" s="282">
        <v>9504</v>
      </c>
      <c r="D276" s="282"/>
      <c r="E276" s="282"/>
      <c r="F276" s="521">
        <f t="shared" si="16"/>
        <v>-1</v>
      </c>
      <c r="G276" s="521" t="str">
        <f t="shared" si="17"/>
        <v/>
      </c>
      <c r="H276" s="522" t="str">
        <f t="shared" si="18"/>
        <v>是</v>
      </c>
      <c r="I276" s="511"/>
    </row>
    <row r="277" ht="36" customHeight="1" spans="1:9">
      <c r="A277" s="255" t="s">
        <v>1461</v>
      </c>
      <c r="B277" s="251" t="s">
        <v>1462</v>
      </c>
      <c r="C277" s="282">
        <v>115291</v>
      </c>
      <c r="D277" s="434">
        <v>142472</v>
      </c>
      <c r="E277" s="282">
        <v>23016</v>
      </c>
      <c r="F277" s="521">
        <f t="shared" si="16"/>
        <v>-0.8</v>
      </c>
      <c r="G277" s="521">
        <f t="shared" si="17"/>
        <v>0.162</v>
      </c>
      <c r="H277" s="522" t="str">
        <f t="shared" si="18"/>
        <v>是</v>
      </c>
      <c r="I277" s="511"/>
    </row>
    <row r="278" ht="36" customHeight="1" spans="1:9">
      <c r="A278" s="255" t="s">
        <v>1463</v>
      </c>
      <c r="B278" s="251" t="s">
        <v>1464</v>
      </c>
      <c r="C278" s="282">
        <v>521</v>
      </c>
      <c r="D278" s="282"/>
      <c r="E278" s="282">
        <v>1345</v>
      </c>
      <c r="F278" s="521">
        <f t="shared" si="16"/>
        <v>1.582</v>
      </c>
      <c r="G278" s="521" t="str">
        <f t="shared" si="17"/>
        <v/>
      </c>
      <c r="H278" s="522" t="str">
        <f t="shared" si="18"/>
        <v>是</v>
      </c>
      <c r="I278" s="511"/>
    </row>
    <row r="279" ht="36" customHeight="1" spans="1:9">
      <c r="A279" s="255" t="s">
        <v>1465</v>
      </c>
      <c r="B279" s="535" t="s">
        <v>1466</v>
      </c>
      <c r="C279" s="282">
        <v>15000</v>
      </c>
      <c r="D279" s="434">
        <v>7960</v>
      </c>
      <c r="E279" s="282">
        <v>69960</v>
      </c>
      <c r="F279" s="521">
        <f t="shared" si="16"/>
        <v>3.664</v>
      </c>
      <c r="G279" s="521">
        <f t="shared" si="17"/>
        <v>8.789</v>
      </c>
      <c r="H279" s="522" t="str">
        <f t="shared" si="18"/>
        <v>是</v>
      </c>
      <c r="I279" s="511"/>
    </row>
    <row r="280" ht="36" customHeight="1" spans="1:9">
      <c r="A280" s="252"/>
      <c r="B280" s="534" t="s">
        <v>135</v>
      </c>
      <c r="C280" s="282">
        <f>+C263+C264+C279</f>
        <v>547335</v>
      </c>
      <c r="D280" s="282">
        <f>SUM(D263,D264,D279)</f>
        <v>494004</v>
      </c>
      <c r="E280" s="288">
        <f>+E263+E264+E279</f>
        <v>529387</v>
      </c>
      <c r="F280" s="521">
        <f t="shared" si="16"/>
        <v>-0.033</v>
      </c>
      <c r="G280" s="521">
        <f t="shared" si="17"/>
        <v>1.072</v>
      </c>
      <c r="H280" s="522" t="str">
        <f t="shared" si="18"/>
        <v>是</v>
      </c>
      <c r="I280" s="511"/>
    </row>
  </sheetData>
  <autoFilter ref="A4:I280">
    <extLst/>
  </autoFilter>
  <mergeCells count="6">
    <mergeCell ref="B1:G1"/>
    <mergeCell ref="D3:E3"/>
    <mergeCell ref="F3:G3"/>
    <mergeCell ref="A3:A4"/>
    <mergeCell ref="B3:B4"/>
    <mergeCell ref="C3:C4"/>
  </mergeCells>
  <conditionalFormatting sqref="B279">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G44"/>
  <sheetViews>
    <sheetView showGridLines="0" showZeros="0" view="pageBreakPreview" zoomScaleNormal="100" workbookViewId="0">
      <pane ySplit="4" topLeftCell="A5" activePane="bottomLeft" state="frozen"/>
      <selection/>
      <selection pane="bottomLeft" activeCell="D39" sqref="D39"/>
    </sheetView>
  </sheetViews>
  <sheetFormatPr defaultColWidth="9" defaultRowHeight="14.25" outlineLevelCol="6"/>
  <cols>
    <col min="1" max="1" width="43.75" style="153" customWidth="1"/>
    <col min="2" max="4" width="16.75" style="153" customWidth="1"/>
    <col min="5" max="6" width="15.6333333333333" style="153" customWidth="1"/>
    <col min="7" max="7" width="5.25" style="153" customWidth="1"/>
    <col min="8" max="16384" width="9" style="153"/>
  </cols>
  <sheetData>
    <row r="1" ht="45" customHeight="1" spans="1:6">
      <c r="A1" s="267" t="str">
        <f>YEAR(封面!$B$7)-1&amp;"年澄江市国有资本经营预算收入执行情况表"</f>
        <v>2021年澄江市国有资本经营预算收入执行情况表</v>
      </c>
      <c r="B1" s="267"/>
      <c r="C1" s="267"/>
      <c r="D1" s="267"/>
      <c r="E1" s="267"/>
      <c r="F1" s="267"/>
    </row>
    <row r="2" ht="20.1" customHeight="1" spans="1:6">
      <c r="A2" s="500" t="s">
        <v>1467</v>
      </c>
      <c r="B2" s="501"/>
      <c r="C2" s="269"/>
      <c r="D2" s="450"/>
      <c r="F2" s="398" t="s">
        <v>10</v>
      </c>
    </row>
    <row r="3" s="499" customFormat="1" ht="36" customHeight="1" spans="1:6">
      <c r="A3" s="400" t="s">
        <v>12</v>
      </c>
      <c r="B3" s="46" t="str">
        <f>YEAR(封面!$B$7)-2&amp;"年决算数"</f>
        <v>2020年决算数</v>
      </c>
      <c r="C3" s="46" t="str">
        <f>YEAR(封面!$B$7)-1&amp;"年"</f>
        <v>2021年</v>
      </c>
      <c r="D3" s="46"/>
      <c r="E3" s="400" t="s">
        <v>13</v>
      </c>
      <c r="F3" s="400"/>
    </row>
    <row r="4" s="499" customFormat="1" ht="36" customHeight="1" spans="1:7">
      <c r="A4" s="400"/>
      <c r="B4" s="46"/>
      <c r="C4" s="46" t="s">
        <v>15</v>
      </c>
      <c r="D4" s="46" t="s">
        <v>16</v>
      </c>
      <c r="E4" s="46" t="str">
        <f>"比"&amp;YEAR(封面!$B$7)-2&amp;"年决算数增长%"</f>
        <v>比2020年决算数增长%</v>
      </c>
      <c r="F4" s="46" t="str">
        <f>"完成"&amp;YEAR(封面!$B$7)-1&amp;"年预算数的%"</f>
        <v>完成2021年预算数的%</v>
      </c>
      <c r="G4" s="499" t="s">
        <v>14</v>
      </c>
    </row>
    <row r="5" ht="36" customHeight="1" spans="1:7">
      <c r="A5" s="161" t="s">
        <v>1468</v>
      </c>
      <c r="B5" s="502">
        <f>SUM(B6:B24)</f>
        <v>0</v>
      </c>
      <c r="C5" s="502">
        <f>SUM(C6:C24)</f>
        <v>0</v>
      </c>
      <c r="D5" s="503">
        <f>SUM(D6:D24)</f>
        <v>0</v>
      </c>
      <c r="E5" s="488" t="str">
        <f t="shared" ref="E5:E43" si="0">IF(B5&gt;0,D5/B5-1,IF(B5&lt;0,-(D5/B5-1),""))</f>
        <v/>
      </c>
      <c r="F5" s="458" t="str">
        <f t="shared" ref="F5:F40" si="1">IF(C5&lt;&gt;0,D5/C5,"")</f>
        <v/>
      </c>
      <c r="G5" s="504" t="str">
        <f>IF(A5&lt;&gt;"",IF(SUM(B5:D5)&lt;&gt;0,"是","否"),"是")</f>
        <v>否</v>
      </c>
    </row>
    <row r="6" ht="36" customHeight="1" spans="1:7">
      <c r="A6" s="169" t="s">
        <v>1469</v>
      </c>
      <c r="B6" s="505"/>
      <c r="C6" s="505"/>
      <c r="D6" s="506"/>
      <c r="E6" s="482" t="str">
        <f t="shared" si="0"/>
        <v/>
      </c>
      <c r="F6" s="470" t="str">
        <f t="shared" si="1"/>
        <v/>
      </c>
      <c r="G6" s="504" t="str">
        <f t="shared" ref="G6:G43" si="2">IF(A6&lt;&gt;"",IF(SUM(B6:D6)&lt;&gt;0,"是","否"),"是")</f>
        <v>否</v>
      </c>
    </row>
    <row r="7" ht="36" customHeight="1" spans="1:7">
      <c r="A7" s="169" t="s">
        <v>1470</v>
      </c>
      <c r="B7" s="505"/>
      <c r="C7" s="505"/>
      <c r="D7" s="506"/>
      <c r="E7" s="482" t="str">
        <f t="shared" si="0"/>
        <v/>
      </c>
      <c r="F7" s="470" t="str">
        <f t="shared" si="1"/>
        <v/>
      </c>
      <c r="G7" s="504" t="str">
        <f t="shared" si="2"/>
        <v>否</v>
      </c>
    </row>
    <row r="8" ht="36" customHeight="1" spans="1:7">
      <c r="A8" s="169" t="s">
        <v>1471</v>
      </c>
      <c r="B8" s="505"/>
      <c r="C8" s="505"/>
      <c r="D8" s="507"/>
      <c r="E8" s="482" t="str">
        <f t="shared" si="0"/>
        <v/>
      </c>
      <c r="F8" s="470" t="str">
        <f t="shared" si="1"/>
        <v/>
      </c>
      <c r="G8" s="504" t="str">
        <f t="shared" si="2"/>
        <v>否</v>
      </c>
    </row>
    <row r="9" ht="36" customHeight="1" spans="1:7">
      <c r="A9" s="169" t="s">
        <v>1472</v>
      </c>
      <c r="B9" s="505"/>
      <c r="C9" s="505"/>
      <c r="D9" s="506"/>
      <c r="E9" s="482" t="str">
        <f t="shared" si="0"/>
        <v/>
      </c>
      <c r="F9" s="470" t="str">
        <f t="shared" si="1"/>
        <v/>
      </c>
      <c r="G9" s="504" t="str">
        <f t="shared" si="2"/>
        <v>否</v>
      </c>
    </row>
    <row r="10" ht="36" customHeight="1" spans="1:7">
      <c r="A10" s="169" t="s">
        <v>1473</v>
      </c>
      <c r="B10" s="505"/>
      <c r="C10" s="505"/>
      <c r="D10" s="507"/>
      <c r="E10" s="482" t="str">
        <f t="shared" si="0"/>
        <v/>
      </c>
      <c r="F10" s="470" t="str">
        <f t="shared" si="1"/>
        <v/>
      </c>
      <c r="G10" s="504" t="str">
        <f t="shared" si="2"/>
        <v>否</v>
      </c>
    </row>
    <row r="11" ht="36" customHeight="1" spans="1:7">
      <c r="A11" s="169" t="s">
        <v>1474</v>
      </c>
      <c r="B11" s="505"/>
      <c r="C11" s="506"/>
      <c r="D11" s="506"/>
      <c r="E11" s="482" t="str">
        <f t="shared" si="0"/>
        <v/>
      </c>
      <c r="F11" s="470" t="str">
        <f t="shared" si="1"/>
        <v/>
      </c>
      <c r="G11" s="504" t="str">
        <f t="shared" si="2"/>
        <v>否</v>
      </c>
    </row>
    <row r="12" ht="36" customHeight="1" spans="1:7">
      <c r="A12" s="169" t="s">
        <v>1475</v>
      </c>
      <c r="B12" s="505"/>
      <c r="C12" s="505"/>
      <c r="D12" s="506"/>
      <c r="E12" s="482" t="str">
        <f t="shared" si="0"/>
        <v/>
      </c>
      <c r="F12" s="470" t="str">
        <f t="shared" si="1"/>
        <v/>
      </c>
      <c r="G12" s="504" t="str">
        <f t="shared" si="2"/>
        <v>否</v>
      </c>
    </row>
    <row r="13" ht="36" customHeight="1" spans="1:7">
      <c r="A13" s="169" t="s">
        <v>1476</v>
      </c>
      <c r="B13" s="505"/>
      <c r="C13" s="505"/>
      <c r="D13" s="506"/>
      <c r="E13" s="482" t="str">
        <f t="shared" si="0"/>
        <v/>
      </c>
      <c r="F13" s="470" t="str">
        <f t="shared" si="1"/>
        <v/>
      </c>
      <c r="G13" s="504" t="str">
        <f t="shared" si="2"/>
        <v>否</v>
      </c>
    </row>
    <row r="14" ht="36" customHeight="1" spans="1:7">
      <c r="A14" s="169" t="s">
        <v>1477</v>
      </c>
      <c r="B14" s="505"/>
      <c r="C14" s="506"/>
      <c r="D14" s="506"/>
      <c r="E14" s="482" t="str">
        <f t="shared" si="0"/>
        <v/>
      </c>
      <c r="F14" s="470" t="str">
        <f t="shared" si="1"/>
        <v/>
      </c>
      <c r="G14" s="504" t="str">
        <f t="shared" si="2"/>
        <v>否</v>
      </c>
    </row>
    <row r="15" ht="36" customHeight="1" spans="1:7">
      <c r="A15" s="169" t="s">
        <v>1478</v>
      </c>
      <c r="B15" s="505"/>
      <c r="C15" s="506"/>
      <c r="D15" s="508"/>
      <c r="E15" s="482" t="str">
        <f t="shared" si="0"/>
        <v/>
      </c>
      <c r="F15" s="470" t="str">
        <f t="shared" si="1"/>
        <v/>
      </c>
      <c r="G15" s="504" t="str">
        <f t="shared" si="2"/>
        <v>否</v>
      </c>
    </row>
    <row r="16" ht="36" customHeight="1" spans="1:7">
      <c r="A16" s="169" t="s">
        <v>1479</v>
      </c>
      <c r="B16" s="505"/>
      <c r="C16" s="506"/>
      <c r="D16" s="508"/>
      <c r="E16" s="482" t="str">
        <f t="shared" si="0"/>
        <v/>
      </c>
      <c r="F16" s="470" t="str">
        <f t="shared" si="1"/>
        <v/>
      </c>
      <c r="G16" s="504" t="str">
        <f t="shared" si="2"/>
        <v>否</v>
      </c>
    </row>
    <row r="17" ht="36" customHeight="1" spans="1:7">
      <c r="A17" s="169" t="s">
        <v>1480</v>
      </c>
      <c r="B17" s="505"/>
      <c r="C17" s="506"/>
      <c r="D17" s="508"/>
      <c r="E17" s="482" t="str">
        <f t="shared" si="0"/>
        <v/>
      </c>
      <c r="F17" s="470" t="str">
        <f t="shared" si="1"/>
        <v/>
      </c>
      <c r="G17" s="504" t="str">
        <f t="shared" si="2"/>
        <v>否</v>
      </c>
    </row>
    <row r="18" ht="36" customHeight="1" spans="1:7">
      <c r="A18" s="169" t="s">
        <v>1481</v>
      </c>
      <c r="B18" s="505"/>
      <c r="C18" s="506"/>
      <c r="D18" s="508"/>
      <c r="E18" s="482" t="str">
        <f t="shared" si="0"/>
        <v/>
      </c>
      <c r="F18" s="470" t="str">
        <f t="shared" si="1"/>
        <v/>
      </c>
      <c r="G18" s="504" t="str">
        <f t="shared" si="2"/>
        <v>否</v>
      </c>
    </row>
    <row r="19" ht="36" customHeight="1" spans="1:7">
      <c r="A19" s="169" t="s">
        <v>1482</v>
      </c>
      <c r="B19" s="505"/>
      <c r="C19" s="506"/>
      <c r="D19" s="506"/>
      <c r="E19" s="482" t="str">
        <f t="shared" si="0"/>
        <v/>
      </c>
      <c r="F19" s="470" t="str">
        <f t="shared" si="1"/>
        <v/>
      </c>
      <c r="G19" s="504" t="str">
        <f t="shared" si="2"/>
        <v>否</v>
      </c>
    </row>
    <row r="20" ht="36" customHeight="1" spans="1:7">
      <c r="A20" s="169" t="s">
        <v>1483</v>
      </c>
      <c r="B20" s="505"/>
      <c r="C20" s="506"/>
      <c r="D20" s="508"/>
      <c r="E20" s="482" t="str">
        <f t="shared" si="0"/>
        <v/>
      </c>
      <c r="F20" s="470" t="str">
        <f t="shared" si="1"/>
        <v/>
      </c>
      <c r="G20" s="504" t="str">
        <f t="shared" si="2"/>
        <v>否</v>
      </c>
    </row>
    <row r="21" ht="36" customHeight="1" spans="1:7">
      <c r="A21" s="169" t="s">
        <v>1484</v>
      </c>
      <c r="B21" s="505"/>
      <c r="C21" s="506"/>
      <c r="D21" s="508"/>
      <c r="E21" s="482" t="str">
        <f t="shared" si="0"/>
        <v/>
      </c>
      <c r="F21" s="470" t="str">
        <f t="shared" si="1"/>
        <v/>
      </c>
      <c r="G21" s="504" t="str">
        <f t="shared" si="2"/>
        <v>否</v>
      </c>
    </row>
    <row r="22" ht="36" customHeight="1" spans="1:7">
      <c r="A22" s="169" t="s">
        <v>1485</v>
      </c>
      <c r="B22" s="505"/>
      <c r="C22" s="505"/>
      <c r="D22" s="506"/>
      <c r="E22" s="482" t="str">
        <f t="shared" si="0"/>
        <v/>
      </c>
      <c r="F22" s="470" t="str">
        <f t="shared" si="1"/>
        <v/>
      </c>
      <c r="G22" s="504" t="str">
        <f t="shared" si="2"/>
        <v>否</v>
      </c>
    </row>
    <row r="23" ht="36" customHeight="1" spans="1:7">
      <c r="A23" s="169" t="s">
        <v>1486</v>
      </c>
      <c r="B23" s="505"/>
      <c r="C23" s="506"/>
      <c r="D23" s="508"/>
      <c r="E23" s="482" t="str">
        <f t="shared" si="0"/>
        <v/>
      </c>
      <c r="F23" s="470" t="str">
        <f t="shared" si="1"/>
        <v/>
      </c>
      <c r="G23" s="504" t="str">
        <f t="shared" si="2"/>
        <v>否</v>
      </c>
    </row>
    <row r="24" ht="36" customHeight="1" spans="1:7">
      <c r="A24" s="169" t="s">
        <v>1487</v>
      </c>
      <c r="B24" s="505"/>
      <c r="C24" s="505"/>
      <c r="D24" s="508"/>
      <c r="E24" s="482" t="str">
        <f t="shared" si="0"/>
        <v/>
      </c>
      <c r="F24" s="470" t="str">
        <f t="shared" si="1"/>
        <v/>
      </c>
      <c r="G24" s="504" t="str">
        <f t="shared" si="2"/>
        <v>否</v>
      </c>
    </row>
    <row r="25" ht="36" customHeight="1" spans="1:7">
      <c r="A25" s="161" t="s">
        <v>1488</v>
      </c>
      <c r="B25" s="502">
        <f>SUM(B26:B29)</f>
        <v>0</v>
      </c>
      <c r="C25" s="502">
        <f>SUM(C26:C29)</f>
        <v>0</v>
      </c>
      <c r="D25" s="502">
        <f>SUM(D26:D29)</f>
        <v>0</v>
      </c>
      <c r="E25" s="488" t="str">
        <f t="shared" si="0"/>
        <v/>
      </c>
      <c r="F25" s="458" t="str">
        <f t="shared" si="1"/>
        <v/>
      </c>
      <c r="G25" s="504" t="str">
        <f t="shared" si="2"/>
        <v>否</v>
      </c>
    </row>
    <row r="26" ht="36" customHeight="1" spans="1:7">
      <c r="A26" s="193" t="s">
        <v>1489</v>
      </c>
      <c r="B26" s="505"/>
      <c r="C26" s="505"/>
      <c r="D26" s="508"/>
      <c r="E26" s="482" t="str">
        <f t="shared" si="0"/>
        <v/>
      </c>
      <c r="F26" s="470" t="str">
        <f t="shared" si="1"/>
        <v/>
      </c>
      <c r="G26" s="504" t="str">
        <f t="shared" si="2"/>
        <v>否</v>
      </c>
    </row>
    <row r="27" ht="36" customHeight="1" spans="1:7">
      <c r="A27" s="193" t="s">
        <v>1490</v>
      </c>
      <c r="B27" s="505"/>
      <c r="C27" s="505"/>
      <c r="D27" s="508"/>
      <c r="E27" s="482" t="str">
        <f t="shared" si="0"/>
        <v/>
      </c>
      <c r="F27" s="470" t="str">
        <f t="shared" si="1"/>
        <v/>
      </c>
      <c r="G27" s="504" t="str">
        <f t="shared" si="2"/>
        <v>否</v>
      </c>
    </row>
    <row r="28" ht="36" customHeight="1" spans="1:7">
      <c r="A28" s="193" t="s">
        <v>1491</v>
      </c>
      <c r="B28" s="505"/>
      <c r="C28" s="505"/>
      <c r="D28" s="508"/>
      <c r="E28" s="482" t="str">
        <f t="shared" si="0"/>
        <v/>
      </c>
      <c r="F28" s="470" t="str">
        <f t="shared" si="1"/>
        <v/>
      </c>
      <c r="G28" s="504" t="str">
        <f t="shared" si="2"/>
        <v>否</v>
      </c>
    </row>
    <row r="29" ht="36" customHeight="1" spans="1:7">
      <c r="A29" s="193" t="s">
        <v>1492</v>
      </c>
      <c r="B29" s="505"/>
      <c r="C29" s="509"/>
      <c r="D29" s="508"/>
      <c r="E29" s="482" t="str">
        <f t="shared" si="0"/>
        <v/>
      </c>
      <c r="F29" s="470" t="str">
        <f t="shared" si="1"/>
        <v/>
      </c>
      <c r="G29" s="504" t="str">
        <f t="shared" si="2"/>
        <v>否</v>
      </c>
    </row>
    <row r="30" ht="36" customHeight="1" spans="1:7">
      <c r="A30" s="161" t="s">
        <v>1493</v>
      </c>
      <c r="B30" s="502">
        <f>SUM(B31:B33)</f>
        <v>0</v>
      </c>
      <c r="C30" s="502">
        <v>0</v>
      </c>
      <c r="D30" s="502">
        <f>SUM(D31:D33)</f>
        <v>350</v>
      </c>
      <c r="E30" s="488" t="str">
        <f t="shared" si="0"/>
        <v/>
      </c>
      <c r="F30" s="458" t="str">
        <f t="shared" si="1"/>
        <v/>
      </c>
      <c r="G30" s="504" t="str">
        <f t="shared" si="2"/>
        <v>是</v>
      </c>
    </row>
    <row r="31" ht="36" customHeight="1" spans="1:7">
      <c r="A31" s="193" t="s">
        <v>1494</v>
      </c>
      <c r="B31" s="505"/>
      <c r="C31" s="509"/>
      <c r="D31" s="506"/>
      <c r="E31" s="488" t="str">
        <f t="shared" si="0"/>
        <v/>
      </c>
      <c r="F31" s="470" t="str">
        <f t="shared" si="1"/>
        <v/>
      </c>
      <c r="G31" s="504" t="str">
        <f t="shared" si="2"/>
        <v>否</v>
      </c>
    </row>
    <row r="32" ht="36" customHeight="1" spans="1:7">
      <c r="A32" s="193" t="s">
        <v>1495</v>
      </c>
      <c r="B32" s="505"/>
      <c r="C32" s="509">
        <v>0</v>
      </c>
      <c r="D32" s="506">
        <v>350</v>
      </c>
      <c r="E32" s="488" t="str">
        <f t="shared" si="0"/>
        <v/>
      </c>
      <c r="F32" s="470" t="str">
        <f t="shared" si="1"/>
        <v/>
      </c>
      <c r="G32" s="504" t="str">
        <f t="shared" si="2"/>
        <v>是</v>
      </c>
    </row>
    <row r="33" ht="36" customHeight="1" spans="1:7">
      <c r="A33" s="193" t="s">
        <v>1496</v>
      </c>
      <c r="B33" s="505"/>
      <c r="C33" s="490"/>
      <c r="D33" s="506"/>
      <c r="E33" s="488" t="str">
        <f t="shared" si="0"/>
        <v/>
      </c>
      <c r="F33" s="470" t="str">
        <f t="shared" si="1"/>
        <v/>
      </c>
      <c r="G33" s="504" t="str">
        <f t="shared" si="2"/>
        <v>否</v>
      </c>
    </row>
    <row r="34" ht="36" customHeight="1" spans="1:7">
      <c r="A34" s="161" t="s">
        <v>1497</v>
      </c>
      <c r="B34" s="502">
        <f>SUM(B35:B37)</f>
        <v>0</v>
      </c>
      <c r="C34" s="502">
        <f>SUM(C35:C37)</f>
        <v>0</v>
      </c>
      <c r="D34" s="502">
        <f>SUM(D35:D37)</f>
        <v>0</v>
      </c>
      <c r="E34" s="488" t="str">
        <f t="shared" si="0"/>
        <v/>
      </c>
      <c r="F34" s="458" t="str">
        <f t="shared" si="1"/>
        <v/>
      </c>
      <c r="G34" s="504" t="str">
        <f t="shared" si="2"/>
        <v>否</v>
      </c>
    </row>
    <row r="35" ht="36" customHeight="1" spans="1:7">
      <c r="A35" s="193" t="s">
        <v>1498</v>
      </c>
      <c r="B35" s="505"/>
      <c r="C35" s="505"/>
      <c r="D35" s="506"/>
      <c r="E35" s="488" t="str">
        <f t="shared" si="0"/>
        <v/>
      </c>
      <c r="F35" s="470" t="str">
        <f t="shared" si="1"/>
        <v/>
      </c>
      <c r="G35" s="504" t="str">
        <f t="shared" si="2"/>
        <v>否</v>
      </c>
    </row>
    <row r="36" ht="36" customHeight="1" spans="1:7">
      <c r="A36" s="193" t="s">
        <v>1499</v>
      </c>
      <c r="B36" s="505"/>
      <c r="C36" s="505"/>
      <c r="D36" s="508"/>
      <c r="E36" s="488" t="str">
        <f t="shared" si="0"/>
        <v/>
      </c>
      <c r="F36" s="470" t="str">
        <f t="shared" si="1"/>
        <v/>
      </c>
      <c r="G36" s="504" t="str">
        <f t="shared" si="2"/>
        <v>否</v>
      </c>
    </row>
    <row r="37" ht="36" customHeight="1" spans="1:7">
      <c r="A37" s="193" t="s">
        <v>1500</v>
      </c>
      <c r="B37" s="505"/>
      <c r="C37" s="505"/>
      <c r="D37" s="508"/>
      <c r="E37" s="488" t="str">
        <f t="shared" si="0"/>
        <v/>
      </c>
      <c r="F37" s="470" t="str">
        <f t="shared" si="1"/>
        <v/>
      </c>
      <c r="G37" s="504" t="str">
        <f t="shared" si="2"/>
        <v>否</v>
      </c>
    </row>
    <row r="38" ht="36" customHeight="1" spans="1:7">
      <c r="A38" s="161" t="s">
        <v>1501</v>
      </c>
      <c r="B38" s="502"/>
      <c r="C38" s="502"/>
      <c r="D38" s="503"/>
      <c r="E38" s="488" t="str">
        <f t="shared" si="0"/>
        <v/>
      </c>
      <c r="F38" s="458" t="str">
        <f t="shared" si="1"/>
        <v/>
      </c>
      <c r="G38" s="504" t="str">
        <f t="shared" si="2"/>
        <v>否</v>
      </c>
    </row>
    <row r="39" ht="36" customHeight="1" spans="1:7">
      <c r="A39" s="510" t="s">
        <v>1502</v>
      </c>
      <c r="B39" s="502">
        <f>B5+B25+B30+B34+B38</f>
        <v>0</v>
      </c>
      <c r="C39" s="502">
        <f>C5+C25+C30+C34+C38</f>
        <v>0</v>
      </c>
      <c r="D39" s="502">
        <f>D5+D25+D30+D34+D38</f>
        <v>350</v>
      </c>
      <c r="E39" s="488" t="str">
        <f t="shared" si="0"/>
        <v/>
      </c>
      <c r="F39" s="458" t="str">
        <f t="shared" si="1"/>
        <v/>
      </c>
      <c r="G39" s="504" t="str">
        <f t="shared" si="2"/>
        <v>是</v>
      </c>
    </row>
    <row r="40" ht="36" customHeight="1" spans="1:7">
      <c r="A40" s="197" t="s">
        <v>69</v>
      </c>
      <c r="B40" s="502">
        <v>2</v>
      </c>
      <c r="C40" s="502"/>
      <c r="D40" s="503">
        <v>15</v>
      </c>
      <c r="E40" s="488">
        <f t="shared" si="0"/>
        <v>6.5</v>
      </c>
      <c r="F40" s="458" t="str">
        <f t="shared" si="1"/>
        <v/>
      </c>
      <c r="G40" s="504" t="str">
        <f t="shared" si="2"/>
        <v>是</v>
      </c>
    </row>
    <row r="41" ht="36" customHeight="1" spans="1:7">
      <c r="A41" s="197" t="s">
        <v>1503</v>
      </c>
      <c r="B41" s="502"/>
      <c r="C41" s="502"/>
      <c r="D41" s="503"/>
      <c r="E41" s="488" t="str">
        <f t="shared" si="0"/>
        <v/>
      </c>
      <c r="F41" s="458"/>
      <c r="G41" s="504" t="str">
        <f t="shared" si="2"/>
        <v>否</v>
      </c>
    </row>
    <row r="42" ht="36" customHeight="1" spans="1:7">
      <c r="A42" s="197" t="s">
        <v>1504</v>
      </c>
      <c r="B42" s="502"/>
      <c r="C42" s="502"/>
      <c r="D42" s="502"/>
      <c r="E42" s="488" t="str">
        <f t="shared" si="0"/>
        <v/>
      </c>
      <c r="F42" s="458"/>
      <c r="G42" s="504" t="str">
        <f t="shared" si="2"/>
        <v>否</v>
      </c>
    </row>
    <row r="43" ht="36" customHeight="1" spans="1:7">
      <c r="A43" s="510" t="s">
        <v>77</v>
      </c>
      <c r="B43" s="72">
        <f>SUM(B39:B42)</f>
        <v>2</v>
      </c>
      <c r="C43" s="72">
        <f>SUM(C39:C42)</f>
        <v>0</v>
      </c>
      <c r="D43" s="72">
        <f>SUM(D39:D42)</f>
        <v>365</v>
      </c>
      <c r="E43" s="488">
        <f t="shared" si="0"/>
        <v>181.5</v>
      </c>
      <c r="F43" s="458" t="str">
        <f>IF(C43&lt;&gt;0,D43/C43,"")</f>
        <v/>
      </c>
      <c r="G43" s="504" t="str">
        <f t="shared" si="2"/>
        <v>是</v>
      </c>
    </row>
    <row r="44" spans="5:7">
      <c r="E44" s="153" t="str">
        <f>IF(B39&gt;0,D39/B39-1,IF(B39&lt;0,-(D39/B39-1),""))</f>
        <v/>
      </c>
      <c r="G44" s="153" t="str">
        <f>IF(A43&lt;&gt;"",IF(SUM(B43:D43)&lt;&gt;0,"是","否"),"是")</f>
        <v>是</v>
      </c>
    </row>
  </sheetData>
  <autoFilter ref="A4:G45">
    <extLst/>
  </autoFilter>
  <mergeCells count="5">
    <mergeCell ref="A1:F1"/>
    <mergeCell ref="C3:D3"/>
    <mergeCell ref="E3:F3"/>
    <mergeCell ref="A3:A4"/>
    <mergeCell ref="B3:B4"/>
  </mergeCells>
  <conditionalFormatting sqref="F5:F43">
    <cfRule type="cellIs" dxfId="3" priority="1" stopIfTrue="1" operator="lessThanOrEqual">
      <formula>-1</formula>
    </cfRule>
  </conditionalFormatting>
  <conditionalFormatting sqref="G4:G43">
    <cfRule type="cellIs" dxfId="4"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G33"/>
  <sheetViews>
    <sheetView showGridLines="0" showZeros="0" view="pageBreakPreview" zoomScaleNormal="100" workbookViewId="0">
      <pane ySplit="4" topLeftCell="A19" activePane="bottomLeft" state="frozen"/>
      <selection/>
      <selection pane="bottomLeft" activeCell="D25" sqref="D25"/>
    </sheetView>
  </sheetViews>
  <sheetFormatPr defaultColWidth="9" defaultRowHeight="14.25" outlineLevelCol="6"/>
  <cols>
    <col min="1" max="1" width="43.75" style="152" customWidth="1"/>
    <col min="2" max="2" width="16.75" style="152" customWidth="1"/>
    <col min="3" max="4" width="16.75" style="153" customWidth="1"/>
    <col min="5" max="5" width="15.6333333333333" style="153" customWidth="1"/>
    <col min="6" max="6" width="15.6333333333333" style="152" customWidth="1"/>
    <col min="7" max="7" width="9.25" style="152" customWidth="1"/>
    <col min="8" max="16384" width="9" style="152"/>
  </cols>
  <sheetData>
    <row r="1" s="153" customFormat="1" ht="45" customHeight="1" spans="1:6">
      <c r="A1" s="446" t="str">
        <f>YEAR(封面!$B$7)-1&amp;"年澄江市国有资本经营预算支出执行情况表"</f>
        <v>2021年澄江市国有资本经营预算支出执行情况表</v>
      </c>
      <c r="B1" s="446"/>
      <c r="C1" s="446"/>
      <c r="D1" s="446"/>
      <c r="E1" s="446"/>
      <c r="F1" s="446"/>
    </row>
    <row r="2" s="153" customFormat="1" ht="20.1" customHeight="1" spans="1:6">
      <c r="A2" s="447" t="s">
        <v>1505</v>
      </c>
      <c r="B2" s="448"/>
      <c r="C2" s="449"/>
      <c r="D2" s="450"/>
      <c r="F2" s="451" t="s">
        <v>10</v>
      </c>
    </row>
    <row r="3" ht="36" customHeight="1" spans="1:7">
      <c r="A3" s="452" t="s">
        <v>12</v>
      </c>
      <c r="B3" s="453" t="str">
        <f>YEAR(封面!$B$7)-2&amp;"年决算数"</f>
        <v>2020年决算数</v>
      </c>
      <c r="C3" s="453" t="str">
        <f>YEAR(封面!$B$7)-1&amp;"年"</f>
        <v>2021年</v>
      </c>
      <c r="D3" s="453"/>
      <c r="E3" s="452" t="s">
        <v>13</v>
      </c>
      <c r="F3" s="452"/>
      <c r="G3" s="454" t="s">
        <v>14</v>
      </c>
    </row>
    <row r="4" ht="36" customHeight="1" spans="1:7">
      <c r="A4" s="452"/>
      <c r="B4" s="453"/>
      <c r="C4" s="453" t="s">
        <v>15</v>
      </c>
      <c r="D4" s="453" t="s">
        <v>16</v>
      </c>
      <c r="E4" s="453" t="str">
        <f>"比"&amp;YEAR(封面!$B$7)-2&amp;"年决算数增长%"</f>
        <v>比2020年决算数增长%</v>
      </c>
      <c r="F4" s="453" t="str">
        <f>"完成"&amp;YEAR(封面!$B$7)-1&amp;"年预算数的%"</f>
        <v>完成2021年预算数的%</v>
      </c>
      <c r="G4" s="454"/>
    </row>
    <row r="5" ht="36" customHeight="1" spans="1:7">
      <c r="A5" s="161" t="s">
        <v>1506</v>
      </c>
      <c r="B5" s="487">
        <f>SUM(B6:B11)</f>
        <v>2</v>
      </c>
      <c r="C5" s="487">
        <f>SUM(C6:C11)</f>
        <v>0</v>
      </c>
      <c r="D5" s="487">
        <f>SUM(D6:D11)</f>
        <v>15</v>
      </c>
      <c r="E5" s="488">
        <f t="shared" ref="E5:E29" si="0">IF(B5&gt;0,D5/B5-1,IF(B5&lt;0,-(D5/B5-1),""))</f>
        <v>6.5</v>
      </c>
      <c r="F5" s="458" t="str">
        <f>IF(C5&lt;&gt;0,D5/C5,"")</f>
        <v/>
      </c>
      <c r="G5" s="187" t="str">
        <f>IF(A5&lt;&gt;"",IF(SUM(B5:D5)&lt;&gt;0,"是","否"),"是")</f>
        <v>是</v>
      </c>
    </row>
    <row r="6" ht="36" customHeight="1" spans="1:7">
      <c r="A6" s="164" t="s">
        <v>1507</v>
      </c>
      <c r="B6" s="489"/>
      <c r="C6" s="490"/>
      <c r="D6" s="491"/>
      <c r="E6" s="492" t="str">
        <f t="shared" si="0"/>
        <v/>
      </c>
      <c r="F6" s="470" t="str">
        <f t="shared" ref="F5:F24" si="1">IF(C6&lt;&gt;0,D6/C6,"")</f>
        <v/>
      </c>
      <c r="G6" s="187" t="str">
        <f t="shared" ref="G6:G29" si="2">IF(A6&lt;&gt;"",IF(SUM(B6:D6)&lt;&gt;0,"是","否"),"是")</f>
        <v>否</v>
      </c>
    </row>
    <row r="7" ht="36" customHeight="1" spans="1:7">
      <c r="A7" s="164" t="s">
        <v>1508</v>
      </c>
      <c r="B7" s="489"/>
      <c r="C7" s="490"/>
      <c r="D7" s="489"/>
      <c r="E7" s="492" t="str">
        <f t="shared" si="0"/>
        <v/>
      </c>
      <c r="F7" s="470" t="str">
        <f t="shared" si="1"/>
        <v/>
      </c>
      <c r="G7" s="187" t="str">
        <f t="shared" si="2"/>
        <v>否</v>
      </c>
    </row>
    <row r="8" ht="36" customHeight="1" spans="1:7">
      <c r="A8" s="164" t="s">
        <v>1509</v>
      </c>
      <c r="B8" s="489">
        <v>2</v>
      </c>
      <c r="C8" s="490"/>
      <c r="D8" s="493">
        <v>15</v>
      </c>
      <c r="E8" s="492">
        <f t="shared" si="0"/>
        <v>6.5</v>
      </c>
      <c r="F8" s="470" t="str">
        <f t="shared" si="1"/>
        <v/>
      </c>
      <c r="G8" s="187" t="str">
        <f t="shared" si="2"/>
        <v>是</v>
      </c>
    </row>
    <row r="9" ht="36" customHeight="1" spans="1:7">
      <c r="A9" s="164" t="s">
        <v>1510</v>
      </c>
      <c r="B9" s="489"/>
      <c r="C9" s="490"/>
      <c r="D9" s="489"/>
      <c r="E9" s="492" t="str">
        <f t="shared" si="0"/>
        <v/>
      </c>
      <c r="F9" s="470" t="str">
        <f t="shared" si="1"/>
        <v/>
      </c>
      <c r="G9" s="187" t="str">
        <f t="shared" si="2"/>
        <v>否</v>
      </c>
    </row>
    <row r="10" ht="36" customHeight="1" spans="1:7">
      <c r="A10" s="164" t="s">
        <v>1511</v>
      </c>
      <c r="B10" s="489"/>
      <c r="C10" s="489"/>
      <c r="D10" s="489"/>
      <c r="E10" s="492" t="str">
        <f t="shared" si="0"/>
        <v/>
      </c>
      <c r="F10" s="470" t="str">
        <f t="shared" si="1"/>
        <v/>
      </c>
      <c r="G10" s="187" t="str">
        <f t="shared" si="2"/>
        <v>否</v>
      </c>
    </row>
    <row r="11" ht="36" customHeight="1" spans="1:7">
      <c r="A11" s="164" t="s">
        <v>1512</v>
      </c>
      <c r="B11" s="489"/>
      <c r="C11" s="489"/>
      <c r="D11" s="489"/>
      <c r="E11" s="492" t="str">
        <f t="shared" si="0"/>
        <v/>
      </c>
      <c r="F11" s="470" t="str">
        <f t="shared" si="1"/>
        <v/>
      </c>
      <c r="G11" s="187" t="str">
        <f t="shared" si="2"/>
        <v>否</v>
      </c>
    </row>
    <row r="12" ht="36" customHeight="1" spans="1:7">
      <c r="A12" s="161" t="s">
        <v>1513</v>
      </c>
      <c r="B12" s="487">
        <f>SUM(B13:B17)</f>
        <v>0</v>
      </c>
      <c r="C12" s="487">
        <f>SUM(C13:C17)</f>
        <v>0</v>
      </c>
      <c r="D12" s="487">
        <f>SUM(D13:D17)</f>
        <v>0</v>
      </c>
      <c r="E12" s="494" t="str">
        <f t="shared" si="0"/>
        <v/>
      </c>
      <c r="F12" s="458" t="str">
        <f t="shared" si="1"/>
        <v/>
      </c>
      <c r="G12" s="187" t="str">
        <f t="shared" si="2"/>
        <v>否</v>
      </c>
    </row>
    <row r="13" ht="36" customHeight="1" spans="1:7">
      <c r="A13" s="164" t="s">
        <v>1514</v>
      </c>
      <c r="B13" s="489"/>
      <c r="C13" s="489"/>
      <c r="D13" s="491"/>
      <c r="E13" s="492" t="str">
        <f t="shared" si="0"/>
        <v/>
      </c>
      <c r="F13" s="470" t="str">
        <f t="shared" si="1"/>
        <v/>
      </c>
      <c r="G13" s="187" t="str">
        <f t="shared" si="2"/>
        <v>否</v>
      </c>
    </row>
    <row r="14" ht="36" customHeight="1" spans="1:7">
      <c r="A14" s="164" t="s">
        <v>1515</v>
      </c>
      <c r="B14" s="489"/>
      <c r="C14" s="489"/>
      <c r="D14" s="491"/>
      <c r="E14" s="492" t="str">
        <f t="shared" si="0"/>
        <v/>
      </c>
      <c r="F14" s="470" t="str">
        <f t="shared" si="1"/>
        <v/>
      </c>
      <c r="G14" s="187" t="str">
        <f t="shared" si="2"/>
        <v>否</v>
      </c>
    </row>
    <row r="15" ht="36" customHeight="1" spans="1:7">
      <c r="A15" s="495" t="s">
        <v>1516</v>
      </c>
      <c r="B15" s="489"/>
      <c r="C15" s="489"/>
      <c r="D15" s="491"/>
      <c r="E15" s="492" t="str">
        <f t="shared" si="0"/>
        <v/>
      </c>
      <c r="F15" s="470" t="str">
        <f t="shared" si="1"/>
        <v/>
      </c>
      <c r="G15" s="187" t="str">
        <f t="shared" si="2"/>
        <v>否</v>
      </c>
    </row>
    <row r="16" ht="36" customHeight="1" spans="1:7">
      <c r="A16" s="164" t="s">
        <v>1517</v>
      </c>
      <c r="B16" s="489"/>
      <c r="C16" s="489"/>
      <c r="D16" s="491"/>
      <c r="E16" s="492" t="str">
        <f t="shared" si="0"/>
        <v/>
      </c>
      <c r="F16" s="470" t="str">
        <f t="shared" si="1"/>
        <v/>
      </c>
      <c r="G16" s="187" t="str">
        <f t="shared" si="2"/>
        <v>否</v>
      </c>
    </row>
    <row r="17" ht="36" customHeight="1" spans="1:7">
      <c r="A17" s="164" t="s">
        <v>1518</v>
      </c>
      <c r="B17" s="489"/>
      <c r="C17" s="489"/>
      <c r="D17" s="491"/>
      <c r="E17" s="492" t="str">
        <f t="shared" si="0"/>
        <v/>
      </c>
      <c r="F17" s="470" t="str">
        <f t="shared" si="1"/>
        <v/>
      </c>
      <c r="G17" s="187" t="str">
        <f t="shared" si="2"/>
        <v>否</v>
      </c>
    </row>
    <row r="18" ht="36" customHeight="1" spans="1:7">
      <c r="A18" s="161" t="s">
        <v>1519</v>
      </c>
      <c r="B18" s="487">
        <f t="shared" ref="B18:B22" si="3">B19</f>
        <v>0</v>
      </c>
      <c r="C18" s="487">
        <f>C19</f>
        <v>0</v>
      </c>
      <c r="D18" s="487">
        <f t="shared" ref="D18:D22" si="4">D19</f>
        <v>0</v>
      </c>
      <c r="E18" s="494" t="str">
        <f t="shared" si="0"/>
        <v/>
      </c>
      <c r="F18" s="458" t="str">
        <f t="shared" si="1"/>
        <v/>
      </c>
      <c r="G18" s="187" t="str">
        <f t="shared" si="2"/>
        <v>否</v>
      </c>
    </row>
    <row r="19" ht="36" customHeight="1" spans="1:7">
      <c r="A19" s="164" t="s">
        <v>1520</v>
      </c>
      <c r="B19" s="489"/>
      <c r="C19" s="496"/>
      <c r="D19" s="491"/>
      <c r="E19" s="492" t="str">
        <f t="shared" si="0"/>
        <v/>
      </c>
      <c r="F19" s="470" t="str">
        <f t="shared" si="1"/>
        <v/>
      </c>
      <c r="G19" s="187" t="str">
        <f t="shared" si="2"/>
        <v>否</v>
      </c>
    </row>
    <row r="20" ht="36" customHeight="1" spans="1:7">
      <c r="A20" s="161" t="s">
        <v>1521</v>
      </c>
      <c r="B20" s="487">
        <f t="shared" si="3"/>
        <v>0</v>
      </c>
      <c r="C20" s="487"/>
      <c r="D20" s="487">
        <f t="shared" si="4"/>
        <v>0</v>
      </c>
      <c r="E20" s="494" t="str">
        <f t="shared" si="0"/>
        <v/>
      </c>
      <c r="F20" s="458" t="str">
        <f t="shared" si="1"/>
        <v/>
      </c>
      <c r="G20" s="187" t="str">
        <f t="shared" si="2"/>
        <v>否</v>
      </c>
    </row>
    <row r="21" ht="36" customHeight="1" spans="1:7">
      <c r="A21" s="169" t="s">
        <v>1522</v>
      </c>
      <c r="B21" s="489"/>
      <c r="C21" s="489"/>
      <c r="D21" s="489"/>
      <c r="E21" s="492" t="str">
        <f t="shared" si="0"/>
        <v/>
      </c>
      <c r="F21" s="458" t="str">
        <f t="shared" si="1"/>
        <v/>
      </c>
      <c r="G21" s="187" t="str">
        <f t="shared" si="2"/>
        <v>否</v>
      </c>
    </row>
    <row r="22" ht="36" customHeight="1" spans="1:7">
      <c r="A22" s="161" t="s">
        <v>1523</v>
      </c>
      <c r="B22" s="487">
        <f t="shared" si="3"/>
        <v>0</v>
      </c>
      <c r="C22" s="487">
        <f>C23</f>
        <v>0</v>
      </c>
      <c r="D22" s="487">
        <f t="shared" si="4"/>
        <v>0</v>
      </c>
      <c r="E22" s="494" t="str">
        <f t="shared" si="0"/>
        <v/>
      </c>
      <c r="F22" s="458" t="str">
        <f t="shared" si="1"/>
        <v/>
      </c>
      <c r="G22" s="187" t="str">
        <f t="shared" si="2"/>
        <v>否</v>
      </c>
    </row>
    <row r="23" ht="36" customHeight="1" spans="1:7">
      <c r="A23" s="164" t="s">
        <v>1524</v>
      </c>
      <c r="B23" s="489"/>
      <c r="C23" s="496"/>
      <c r="D23" s="489"/>
      <c r="E23" s="492" t="str">
        <f t="shared" si="0"/>
        <v/>
      </c>
      <c r="F23" s="470" t="str">
        <f t="shared" si="1"/>
        <v/>
      </c>
      <c r="G23" s="187" t="str">
        <f t="shared" si="2"/>
        <v>否</v>
      </c>
    </row>
    <row r="24" ht="36" customHeight="1" spans="1:7">
      <c r="A24" s="170" t="s">
        <v>1525</v>
      </c>
      <c r="B24" s="487">
        <f>B5+B12+B18+B22+B20</f>
        <v>2</v>
      </c>
      <c r="C24" s="487">
        <f>C5+C12+C18+C22</f>
        <v>0</v>
      </c>
      <c r="D24" s="487">
        <f>D5+D12+D18+D22+D20</f>
        <v>15</v>
      </c>
      <c r="E24" s="494">
        <f t="shared" si="0"/>
        <v>6.5</v>
      </c>
      <c r="F24" s="458" t="str">
        <f t="shared" ref="F24:F27" si="5">IF(C24&lt;&gt;0,D24/C24,"")</f>
        <v/>
      </c>
      <c r="G24" s="187" t="str">
        <f t="shared" si="2"/>
        <v>是</v>
      </c>
    </row>
    <row r="25" ht="36" customHeight="1" spans="1:7">
      <c r="A25" s="171" t="s">
        <v>128</v>
      </c>
      <c r="B25" s="487">
        <f>SUM(B26:B27)</f>
        <v>0</v>
      </c>
      <c r="C25" s="487">
        <f>SUM(C26:C27)</f>
        <v>0</v>
      </c>
      <c r="D25" s="487">
        <f>SUM(D26:D27)</f>
        <v>350</v>
      </c>
      <c r="E25" s="494" t="str">
        <f t="shared" si="0"/>
        <v/>
      </c>
      <c r="F25" s="458" t="str">
        <f t="shared" si="5"/>
        <v/>
      </c>
      <c r="G25" s="187" t="str">
        <f t="shared" si="2"/>
        <v>是</v>
      </c>
    </row>
    <row r="26" ht="36" customHeight="1" spans="1:7">
      <c r="A26" s="172" t="s">
        <v>1526</v>
      </c>
      <c r="B26" s="487"/>
      <c r="C26" s="487"/>
      <c r="D26" s="491"/>
      <c r="E26" s="494" t="str">
        <f t="shared" si="0"/>
        <v/>
      </c>
      <c r="F26" s="458"/>
      <c r="G26" s="187" t="str">
        <f t="shared" si="2"/>
        <v>否</v>
      </c>
    </row>
    <row r="27" ht="36" customHeight="1" spans="1:7">
      <c r="A27" s="172" t="s">
        <v>1527</v>
      </c>
      <c r="B27" s="497"/>
      <c r="C27" s="496"/>
      <c r="D27" s="498">
        <v>350</v>
      </c>
      <c r="E27" s="494" t="str">
        <f t="shared" si="0"/>
        <v/>
      </c>
      <c r="F27" s="458" t="str">
        <f t="shared" si="5"/>
        <v/>
      </c>
      <c r="G27" s="187" t="str">
        <f t="shared" si="2"/>
        <v>是</v>
      </c>
    </row>
    <row r="28" ht="36" customHeight="1" spans="1:7">
      <c r="A28" s="174" t="s">
        <v>1528</v>
      </c>
      <c r="B28" s="487"/>
      <c r="C28" s="487"/>
      <c r="D28" s="487"/>
      <c r="E28" s="494" t="str">
        <f t="shared" si="0"/>
        <v/>
      </c>
      <c r="F28" s="458"/>
      <c r="G28" s="187" t="str">
        <f t="shared" si="2"/>
        <v>否</v>
      </c>
    </row>
    <row r="29" ht="36" customHeight="1" spans="1:7">
      <c r="A29" s="170" t="s">
        <v>135</v>
      </c>
      <c r="B29" s="487">
        <f>B24+B25+B28</f>
        <v>2</v>
      </c>
      <c r="C29" s="487">
        <f>C24+C25+C28</f>
        <v>0</v>
      </c>
      <c r="D29" s="487">
        <f>D24+D25+D28</f>
        <v>365</v>
      </c>
      <c r="E29" s="494">
        <f t="shared" si="0"/>
        <v>181.5</v>
      </c>
      <c r="F29" s="458" t="str">
        <f>IF(C29&lt;&gt;0,D29/C29,"")</f>
        <v/>
      </c>
      <c r="G29" s="187" t="str">
        <f t="shared" si="2"/>
        <v>是</v>
      </c>
    </row>
    <row r="30" spans="3:4">
      <c r="C30" s="179"/>
      <c r="D30" s="179"/>
    </row>
    <row r="31" spans="3:4">
      <c r="C31" s="179"/>
      <c r="D31" s="179"/>
    </row>
    <row r="32" spans="3:4">
      <c r="C32" s="179"/>
      <c r="D32" s="179"/>
    </row>
    <row r="33" spans="3:4">
      <c r="C33" s="179"/>
      <c r="D33" s="179"/>
    </row>
  </sheetData>
  <autoFilter ref="A4:G29">
    <extLst/>
  </autoFilter>
  <mergeCells count="6">
    <mergeCell ref="A1:F1"/>
    <mergeCell ref="C3:D3"/>
    <mergeCell ref="E3:F3"/>
    <mergeCell ref="A3:A4"/>
    <mergeCell ref="B3:B4"/>
    <mergeCell ref="G3:G4"/>
  </mergeCells>
  <conditionalFormatting sqref="F5">
    <cfRule type="cellIs" dxfId="3" priority="1" stopIfTrue="1" operator="lessThanOrEqual">
      <formula>-1</formula>
    </cfRule>
  </conditionalFormatting>
  <conditionalFormatting sqref="F6:F29">
    <cfRule type="cellIs" dxfId="3" priority="2" stopIfTrue="1" operator="greaterThan">
      <formula>10</formula>
    </cfRule>
    <cfRule type="cellIs" dxfId="3" priority="3" stopIfTrue="1" operator="lessThanOrEqual">
      <formula>-1</formula>
    </cfRule>
  </conditionalFormatting>
  <conditionalFormatting sqref="G5:G29">
    <cfRule type="cellIs" dxfId="4" priority="4" stopIfTrue="1" operator="lessThanOrEqual">
      <formula>-1</formula>
    </cfRule>
  </conditionalFormatting>
  <printOptions horizontalCentered="1"/>
  <pageMargins left="0.471527777777778" right="0.393055555555556" top="0.590277777777778" bottom="0.747916666666667" header="0.313888888888889" footer="0.313888888888889"/>
  <pageSetup paperSize="9" scale="71"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G44"/>
  <sheetViews>
    <sheetView showGridLines="0" showZeros="0" view="pageBreakPreview" zoomScale="80" zoomScaleNormal="100" workbookViewId="0">
      <pane ySplit="4" topLeftCell="A5" activePane="bottomLeft" state="frozen"/>
      <selection/>
      <selection pane="bottomLeft" activeCell="D33" sqref="D33:D36"/>
    </sheetView>
  </sheetViews>
  <sheetFormatPr defaultColWidth="9" defaultRowHeight="14.25" outlineLevelCol="6"/>
  <cols>
    <col min="1" max="1" width="43.75" style="152" customWidth="1"/>
    <col min="2" max="4" width="16.75" style="152" customWidth="1"/>
    <col min="5" max="6" width="17.1333333333333" style="152" customWidth="1"/>
    <col min="7" max="16384" width="9" style="152"/>
  </cols>
  <sheetData>
    <row r="1" s="153" customFormat="1" ht="45" customHeight="1" spans="1:6">
      <c r="A1" s="446" t="str">
        <f>YEAR(封面!$B$7)-1&amp;"年澄江市社会保险基金收入执行情况表"</f>
        <v>2021年澄江市社会保险基金收入执行情况表</v>
      </c>
      <c r="B1" s="446"/>
      <c r="C1" s="446"/>
      <c r="D1" s="446"/>
      <c r="E1" s="446"/>
      <c r="F1" s="446"/>
    </row>
    <row r="2" s="153" customFormat="1" ht="20.1" customHeight="1" spans="1:6">
      <c r="A2" s="447" t="s">
        <v>1529</v>
      </c>
      <c r="B2" s="448"/>
      <c r="C2" s="449"/>
      <c r="D2" s="450"/>
      <c r="F2" s="451" t="s">
        <v>10</v>
      </c>
    </row>
    <row r="3" ht="36" customHeight="1" spans="1:7">
      <c r="A3" s="452" t="s">
        <v>12</v>
      </c>
      <c r="B3" s="453" t="str">
        <f>YEAR(封面!$B$7)-2&amp;"年决算数"</f>
        <v>2020年决算数</v>
      </c>
      <c r="C3" s="453" t="str">
        <f>YEAR(封面!$B$7)-1&amp;"年"</f>
        <v>2021年</v>
      </c>
      <c r="D3" s="453"/>
      <c r="E3" s="452" t="s">
        <v>13</v>
      </c>
      <c r="F3" s="452"/>
      <c r="G3" s="454" t="s">
        <v>14</v>
      </c>
    </row>
    <row r="4" customFormat="1" ht="36" customHeight="1" spans="1:7">
      <c r="A4" s="452"/>
      <c r="B4" s="453"/>
      <c r="C4" s="453" t="s">
        <v>15</v>
      </c>
      <c r="D4" s="453" t="s">
        <v>16</v>
      </c>
      <c r="E4" s="453" t="str">
        <f>"比"&amp;YEAR(封面!$B$7)-2&amp;"年决算数增长%"</f>
        <v>比2020年决算数增长%</v>
      </c>
      <c r="F4" s="453" t="str">
        <f>"完成"&amp;YEAR(封面!$B$7)-1&amp;"年预算数的%"</f>
        <v>完成2021年预算数的%</v>
      </c>
      <c r="G4" s="454"/>
    </row>
    <row r="5" s="475" customFormat="1" ht="36" customHeight="1" spans="1:7">
      <c r="A5" s="455" t="s">
        <v>1530</v>
      </c>
      <c r="B5" s="476">
        <v>12189</v>
      </c>
      <c r="C5" s="108">
        <v>18959</v>
      </c>
      <c r="D5" s="108">
        <v>19634</v>
      </c>
      <c r="E5" s="457">
        <f t="shared" ref="E5:E39" si="0">IF(B5&gt;0,D5/B5-1,IF(B5&lt;0,-(D5/B5-1),""))</f>
        <v>0.611</v>
      </c>
      <c r="F5" s="458">
        <f t="shared" ref="F5:F39" si="1">IF(C5&lt;&gt;0,D5/C5,"")</f>
        <v>1.036</v>
      </c>
      <c r="G5" s="475" t="str">
        <f t="shared" ref="G5:G39" si="2">IF(A5&lt;&gt;"",IF(SUM(B5:D5)&lt;&gt;0,"是","否"),"是")</f>
        <v>是</v>
      </c>
    </row>
    <row r="6" ht="36" customHeight="1" spans="1:7">
      <c r="A6" s="459" t="s">
        <v>1531</v>
      </c>
      <c r="B6" s="477">
        <v>6701</v>
      </c>
      <c r="C6" s="112">
        <v>10298</v>
      </c>
      <c r="D6" s="112">
        <v>13400</v>
      </c>
      <c r="E6" s="462">
        <f t="shared" si="0"/>
        <v>1</v>
      </c>
      <c r="F6" s="470">
        <f t="shared" si="1"/>
        <v>1.301</v>
      </c>
      <c r="G6" s="152" t="str">
        <f t="shared" si="2"/>
        <v>是</v>
      </c>
    </row>
    <row r="7" ht="36" customHeight="1" spans="1:7">
      <c r="A7" s="459" t="s">
        <v>1532</v>
      </c>
      <c r="B7" s="477">
        <v>201</v>
      </c>
      <c r="C7" s="112">
        <v>21</v>
      </c>
      <c r="D7" s="112">
        <v>146</v>
      </c>
      <c r="E7" s="462">
        <f t="shared" si="0"/>
        <v>-0.274</v>
      </c>
      <c r="F7" s="470">
        <f t="shared" si="1"/>
        <v>6.952</v>
      </c>
      <c r="G7" s="152" t="str">
        <f t="shared" si="2"/>
        <v>是</v>
      </c>
    </row>
    <row r="8" ht="36" customHeight="1" spans="1:7">
      <c r="A8" s="459" t="s">
        <v>1533</v>
      </c>
      <c r="B8" s="477"/>
      <c r="C8" s="112"/>
      <c r="D8" s="112"/>
      <c r="E8" s="462" t="str">
        <f t="shared" si="0"/>
        <v/>
      </c>
      <c r="F8" s="470" t="str">
        <f t="shared" si="1"/>
        <v/>
      </c>
      <c r="G8" s="152" t="str">
        <f t="shared" si="2"/>
        <v>否</v>
      </c>
    </row>
    <row r="9" ht="36" customHeight="1" spans="1:7">
      <c r="A9" s="455" t="s">
        <v>1534</v>
      </c>
      <c r="B9" s="337">
        <v>12491</v>
      </c>
      <c r="C9" s="108">
        <v>14986</v>
      </c>
      <c r="D9" s="108">
        <v>11215</v>
      </c>
      <c r="E9" s="457">
        <f t="shared" si="0"/>
        <v>-0.102</v>
      </c>
      <c r="F9" s="458">
        <f t="shared" si="1"/>
        <v>0.748</v>
      </c>
      <c r="G9" s="152" t="str">
        <f t="shared" si="2"/>
        <v>是</v>
      </c>
    </row>
    <row r="10" ht="36" customHeight="1" spans="1:7">
      <c r="A10" s="459" t="s">
        <v>1531</v>
      </c>
      <c r="B10" s="345">
        <v>10109</v>
      </c>
      <c r="C10" s="112">
        <v>10607</v>
      </c>
      <c r="D10" s="112">
        <v>10369</v>
      </c>
      <c r="E10" s="462">
        <f t="shared" si="0"/>
        <v>0.026</v>
      </c>
      <c r="F10" s="470">
        <f t="shared" si="1"/>
        <v>0.978</v>
      </c>
      <c r="G10" s="152" t="str">
        <f t="shared" si="2"/>
        <v>是</v>
      </c>
    </row>
    <row r="11" ht="36" customHeight="1" spans="1:7">
      <c r="A11" s="459" t="s">
        <v>1532</v>
      </c>
      <c r="B11" s="345">
        <v>27</v>
      </c>
      <c r="C11" s="112">
        <v>39</v>
      </c>
      <c r="D11" s="112">
        <v>30</v>
      </c>
      <c r="E11" s="462">
        <f t="shared" si="0"/>
        <v>0.111</v>
      </c>
      <c r="F11" s="470">
        <f t="shared" si="1"/>
        <v>0.769</v>
      </c>
      <c r="G11" s="152" t="str">
        <f t="shared" si="2"/>
        <v>是</v>
      </c>
    </row>
    <row r="12" ht="36" customHeight="1" spans="1:7">
      <c r="A12" s="459" t="s">
        <v>1533</v>
      </c>
      <c r="B12" s="345">
        <v>1970</v>
      </c>
      <c r="C12" s="112">
        <v>4100</v>
      </c>
      <c r="D12" s="112">
        <v>1663</v>
      </c>
      <c r="E12" s="462">
        <f t="shared" si="0"/>
        <v>-0.156</v>
      </c>
      <c r="F12" s="470">
        <f t="shared" si="1"/>
        <v>0.406</v>
      </c>
      <c r="G12" s="152" t="str">
        <f t="shared" si="2"/>
        <v>是</v>
      </c>
    </row>
    <row r="13" s="153" customFormat="1" ht="36" customHeight="1" spans="1:7">
      <c r="A13" s="455" t="s">
        <v>1535</v>
      </c>
      <c r="B13" s="478">
        <v>1814</v>
      </c>
      <c r="C13" s="108">
        <v>1170</v>
      </c>
      <c r="D13" s="108">
        <v>1618</v>
      </c>
      <c r="E13" s="457">
        <f t="shared" si="0"/>
        <v>-0.108</v>
      </c>
      <c r="F13" s="458">
        <f t="shared" si="1"/>
        <v>1.383</v>
      </c>
      <c r="G13" s="153" t="str">
        <f t="shared" si="2"/>
        <v>是</v>
      </c>
    </row>
    <row r="14" s="153" customFormat="1" ht="36" customHeight="1" spans="1:7">
      <c r="A14" s="459" t="s">
        <v>1531</v>
      </c>
      <c r="B14" s="345">
        <v>472</v>
      </c>
      <c r="C14" s="112">
        <v>510</v>
      </c>
      <c r="D14" s="112">
        <v>666</v>
      </c>
      <c r="E14" s="462">
        <f t="shared" si="0"/>
        <v>0.411</v>
      </c>
      <c r="F14" s="470">
        <f t="shared" si="1"/>
        <v>1.306</v>
      </c>
      <c r="G14" s="153" t="str">
        <f t="shared" si="2"/>
        <v>是</v>
      </c>
    </row>
    <row r="15" s="153" customFormat="1" ht="36" customHeight="1" spans="1:7">
      <c r="A15" s="459" t="s">
        <v>1532</v>
      </c>
      <c r="B15" s="345">
        <v>12</v>
      </c>
      <c r="C15" s="112">
        <v>10</v>
      </c>
      <c r="D15" s="112">
        <v>9</v>
      </c>
      <c r="E15" s="462">
        <f t="shared" si="0"/>
        <v>-0.25</v>
      </c>
      <c r="F15" s="470">
        <f t="shared" si="1"/>
        <v>0.9</v>
      </c>
      <c r="G15" s="153" t="str">
        <f t="shared" si="2"/>
        <v>是</v>
      </c>
    </row>
    <row r="16" s="153" customFormat="1" ht="36" customHeight="1" spans="1:7">
      <c r="A16" s="459" t="s">
        <v>1533</v>
      </c>
      <c r="B16" s="479"/>
      <c r="C16" s="112"/>
      <c r="D16" s="112"/>
      <c r="E16" s="462" t="str">
        <f t="shared" si="0"/>
        <v/>
      </c>
      <c r="F16" s="470" t="str">
        <f t="shared" si="1"/>
        <v/>
      </c>
      <c r="G16" s="153" t="str">
        <f t="shared" si="2"/>
        <v>否</v>
      </c>
    </row>
    <row r="17" s="153" customFormat="1" ht="36" customHeight="1" spans="1:7">
      <c r="A17" s="455" t="s">
        <v>1536</v>
      </c>
      <c r="B17" s="478">
        <v>8557</v>
      </c>
      <c r="C17" s="480">
        <v>9364</v>
      </c>
      <c r="D17" s="108">
        <v>9767</v>
      </c>
      <c r="E17" s="457">
        <f t="shared" si="0"/>
        <v>0.141</v>
      </c>
      <c r="F17" s="458">
        <f t="shared" si="1"/>
        <v>1.043</v>
      </c>
      <c r="G17" s="153" t="str">
        <f t="shared" si="2"/>
        <v>是</v>
      </c>
    </row>
    <row r="18" s="153" customFormat="1" ht="36" customHeight="1" spans="1:7">
      <c r="A18" s="459" t="s">
        <v>1531</v>
      </c>
      <c r="B18" s="345">
        <v>8394</v>
      </c>
      <c r="C18" s="481">
        <v>9283</v>
      </c>
      <c r="D18" s="112">
        <v>9593</v>
      </c>
      <c r="E18" s="462">
        <f t="shared" si="0"/>
        <v>0.143</v>
      </c>
      <c r="F18" s="470">
        <f t="shared" si="1"/>
        <v>1.033</v>
      </c>
      <c r="G18" s="153" t="str">
        <f t="shared" si="2"/>
        <v>是</v>
      </c>
    </row>
    <row r="19" s="153" customFormat="1" ht="36" customHeight="1" spans="1:7">
      <c r="A19" s="459" t="s">
        <v>1532</v>
      </c>
      <c r="B19" s="345">
        <v>120</v>
      </c>
      <c r="C19" s="481">
        <v>62</v>
      </c>
      <c r="D19" s="112">
        <v>67</v>
      </c>
      <c r="E19" s="462">
        <f t="shared" si="0"/>
        <v>-0.442</v>
      </c>
      <c r="F19" s="470">
        <f t="shared" si="1"/>
        <v>1.081</v>
      </c>
      <c r="G19" s="153" t="str">
        <f t="shared" si="2"/>
        <v>是</v>
      </c>
    </row>
    <row r="20" s="153" customFormat="1" ht="36" customHeight="1" spans="1:7">
      <c r="A20" s="459" t="s">
        <v>1533</v>
      </c>
      <c r="B20" s="345">
        <v>1</v>
      </c>
      <c r="C20" s="481">
        <v>1</v>
      </c>
      <c r="D20" s="112">
        <v>44</v>
      </c>
      <c r="E20" s="462">
        <f t="shared" si="0"/>
        <v>43</v>
      </c>
      <c r="F20" s="482">
        <f t="shared" si="1"/>
        <v>44</v>
      </c>
      <c r="G20" s="153" t="str">
        <f t="shared" si="2"/>
        <v>是</v>
      </c>
    </row>
    <row r="21" s="153" customFormat="1" ht="36" customHeight="1" spans="1:7">
      <c r="A21" s="455" t="s">
        <v>1537</v>
      </c>
      <c r="B21" s="478">
        <v>648</v>
      </c>
      <c r="C21" s="480">
        <v>924</v>
      </c>
      <c r="D21" s="108">
        <v>890</v>
      </c>
      <c r="E21" s="457">
        <f t="shared" si="0"/>
        <v>0.373</v>
      </c>
      <c r="F21" s="458">
        <f t="shared" si="1"/>
        <v>0.963</v>
      </c>
      <c r="G21" s="153" t="str">
        <f t="shared" si="2"/>
        <v>是</v>
      </c>
    </row>
    <row r="22" ht="36" customHeight="1" spans="1:7">
      <c r="A22" s="459" t="s">
        <v>1531</v>
      </c>
      <c r="B22" s="483">
        <v>250</v>
      </c>
      <c r="C22" s="481"/>
      <c r="D22" s="112"/>
      <c r="E22" s="462">
        <f t="shared" si="0"/>
        <v>-1</v>
      </c>
      <c r="F22" s="470" t="str">
        <f t="shared" si="1"/>
        <v/>
      </c>
      <c r="G22" s="152" t="str">
        <f t="shared" si="2"/>
        <v>是</v>
      </c>
    </row>
    <row r="23" ht="36" customHeight="1" spans="1:7">
      <c r="A23" s="459" t="s">
        <v>1532</v>
      </c>
      <c r="B23" s="483">
        <v>2</v>
      </c>
      <c r="C23" s="481"/>
      <c r="D23" s="112"/>
      <c r="E23" s="462">
        <f t="shared" si="0"/>
        <v>-1</v>
      </c>
      <c r="F23" s="470" t="str">
        <f t="shared" si="1"/>
        <v/>
      </c>
      <c r="G23" s="152" t="str">
        <f t="shared" si="2"/>
        <v>是</v>
      </c>
    </row>
    <row r="24" ht="36" customHeight="1" spans="1:7">
      <c r="A24" s="459" t="s">
        <v>1533</v>
      </c>
      <c r="B24" s="483"/>
      <c r="C24" s="481"/>
      <c r="D24" s="112"/>
      <c r="E24" s="462" t="str">
        <f t="shared" si="0"/>
        <v/>
      </c>
      <c r="F24" s="470" t="str">
        <f t="shared" si="1"/>
        <v/>
      </c>
      <c r="G24" s="152" t="str">
        <f t="shared" si="2"/>
        <v>否</v>
      </c>
    </row>
    <row r="25" ht="36" customHeight="1" spans="1:7">
      <c r="A25" s="455" t="s">
        <v>1538</v>
      </c>
      <c r="B25" s="478">
        <v>6259</v>
      </c>
      <c r="C25" s="480">
        <v>7434</v>
      </c>
      <c r="D25" s="118">
        <v>5645</v>
      </c>
      <c r="E25" s="457">
        <f t="shared" si="0"/>
        <v>-0.098</v>
      </c>
      <c r="F25" s="458">
        <f t="shared" si="1"/>
        <v>0.759</v>
      </c>
      <c r="G25" s="152" t="str">
        <f t="shared" si="2"/>
        <v>是</v>
      </c>
    </row>
    <row r="26" ht="36" customHeight="1" spans="1:7">
      <c r="A26" s="459" t="s">
        <v>1531</v>
      </c>
      <c r="B26" s="345">
        <v>1602</v>
      </c>
      <c r="C26" s="481">
        <v>1603</v>
      </c>
      <c r="D26" s="112">
        <v>1928</v>
      </c>
      <c r="E26" s="462">
        <f t="shared" si="0"/>
        <v>0.203</v>
      </c>
      <c r="F26" s="470">
        <f t="shared" si="1"/>
        <v>1.203</v>
      </c>
      <c r="G26" s="152" t="str">
        <f t="shared" si="2"/>
        <v>是</v>
      </c>
    </row>
    <row r="27" ht="36" customHeight="1" spans="1:7">
      <c r="A27" s="459" t="s">
        <v>1532</v>
      </c>
      <c r="B27" s="345">
        <v>272</v>
      </c>
      <c r="C27" s="481">
        <v>360</v>
      </c>
      <c r="D27" s="112">
        <v>686</v>
      </c>
      <c r="E27" s="462">
        <f t="shared" si="0"/>
        <v>1.522</v>
      </c>
      <c r="F27" s="470">
        <f t="shared" si="1"/>
        <v>1.906</v>
      </c>
      <c r="G27" s="152" t="str">
        <f t="shared" si="2"/>
        <v>是</v>
      </c>
    </row>
    <row r="28" ht="36" customHeight="1" spans="1:7">
      <c r="A28" s="459" t="s">
        <v>1533</v>
      </c>
      <c r="B28" s="345">
        <v>3903</v>
      </c>
      <c r="C28" s="481"/>
      <c r="D28" s="112">
        <v>2787</v>
      </c>
      <c r="E28" s="462">
        <f t="shared" si="0"/>
        <v>-0.286</v>
      </c>
      <c r="F28" s="470" t="str">
        <f t="shared" si="1"/>
        <v/>
      </c>
      <c r="G28" s="152" t="str">
        <f t="shared" si="2"/>
        <v>是</v>
      </c>
    </row>
    <row r="29" ht="36" customHeight="1" spans="1:7">
      <c r="A29" s="455" t="s">
        <v>1539</v>
      </c>
      <c r="B29" s="478">
        <v>12190</v>
      </c>
      <c r="C29" s="480">
        <v>12984</v>
      </c>
      <c r="D29" s="108">
        <v>12028</v>
      </c>
      <c r="E29" s="457">
        <f t="shared" si="0"/>
        <v>-0.013</v>
      </c>
      <c r="F29" s="458">
        <f t="shared" si="1"/>
        <v>0.926</v>
      </c>
      <c r="G29" s="152" t="str">
        <f t="shared" si="2"/>
        <v>是</v>
      </c>
    </row>
    <row r="30" ht="36" customHeight="1" spans="1:7">
      <c r="A30" s="459" t="s">
        <v>1531</v>
      </c>
      <c r="B30" s="484">
        <v>4398</v>
      </c>
      <c r="C30" s="481">
        <v>5071</v>
      </c>
      <c r="D30" s="112">
        <v>4835</v>
      </c>
      <c r="E30" s="462">
        <f t="shared" si="0"/>
        <v>0.099</v>
      </c>
      <c r="F30" s="470">
        <f t="shared" si="1"/>
        <v>0.953</v>
      </c>
      <c r="G30" s="152" t="str">
        <f t="shared" si="2"/>
        <v>是</v>
      </c>
    </row>
    <row r="31" ht="36" customHeight="1" spans="1:7">
      <c r="A31" s="459" t="s">
        <v>1532</v>
      </c>
      <c r="B31" s="484">
        <v>24</v>
      </c>
      <c r="C31" s="481">
        <v>12</v>
      </c>
      <c r="D31" s="112">
        <v>14</v>
      </c>
      <c r="E31" s="462">
        <f t="shared" si="0"/>
        <v>-0.417</v>
      </c>
      <c r="F31" s="470">
        <f t="shared" si="1"/>
        <v>1.167</v>
      </c>
      <c r="G31" s="152" t="str">
        <f t="shared" si="2"/>
        <v>是</v>
      </c>
    </row>
    <row r="32" ht="36" customHeight="1" spans="1:7">
      <c r="A32" s="459" t="s">
        <v>1533</v>
      </c>
      <c r="B32" s="484">
        <v>1892</v>
      </c>
      <c r="C32" s="481"/>
      <c r="D32" s="112">
        <v>346</v>
      </c>
      <c r="E32" s="462">
        <f t="shared" si="0"/>
        <v>-0.817</v>
      </c>
      <c r="F32" s="470" t="str">
        <f t="shared" si="1"/>
        <v/>
      </c>
      <c r="G32" s="152" t="str">
        <f t="shared" si="2"/>
        <v>是</v>
      </c>
    </row>
    <row r="33" ht="36" customHeight="1" spans="1:7">
      <c r="A33" s="471" t="s">
        <v>1540</v>
      </c>
      <c r="B33" s="485">
        <f t="shared" ref="B33:B36" si="3">B5+B9+B13+B17+B21+B25+B29</f>
        <v>54148</v>
      </c>
      <c r="C33" s="485">
        <f t="shared" ref="C33:C36" si="4">C5+C9+C13+C17+C21+C25+C29</f>
        <v>65821</v>
      </c>
      <c r="D33" s="118">
        <v>65006</v>
      </c>
      <c r="E33" s="457">
        <f t="shared" si="0"/>
        <v>0.201</v>
      </c>
      <c r="F33" s="458">
        <f t="shared" si="1"/>
        <v>0.988</v>
      </c>
      <c r="G33" s="152" t="str">
        <f t="shared" si="2"/>
        <v>是</v>
      </c>
    </row>
    <row r="34" ht="36" customHeight="1" spans="1:7">
      <c r="A34" s="459" t="s">
        <v>1541</v>
      </c>
      <c r="B34" s="481">
        <f t="shared" si="3"/>
        <v>31926</v>
      </c>
      <c r="C34" s="481">
        <f t="shared" si="4"/>
        <v>37372</v>
      </c>
      <c r="D34" s="112">
        <v>40791</v>
      </c>
      <c r="E34" s="462">
        <f t="shared" si="0"/>
        <v>0.278</v>
      </c>
      <c r="F34" s="470">
        <f t="shared" si="1"/>
        <v>1.091</v>
      </c>
      <c r="G34" s="152" t="str">
        <f t="shared" si="2"/>
        <v>是</v>
      </c>
    </row>
    <row r="35" ht="36" customHeight="1" spans="1:7">
      <c r="A35" s="459" t="s">
        <v>1542</v>
      </c>
      <c r="B35" s="481">
        <f t="shared" si="3"/>
        <v>658</v>
      </c>
      <c r="C35" s="481">
        <f t="shared" si="4"/>
        <v>504</v>
      </c>
      <c r="D35" s="112">
        <v>952</v>
      </c>
      <c r="E35" s="462">
        <f t="shared" si="0"/>
        <v>0.447</v>
      </c>
      <c r="F35" s="470">
        <f t="shared" si="1"/>
        <v>1.889</v>
      </c>
      <c r="G35" s="152" t="str">
        <f t="shared" si="2"/>
        <v>是</v>
      </c>
    </row>
    <row r="36" ht="36" customHeight="1" spans="1:7">
      <c r="A36" s="459" t="s">
        <v>1543</v>
      </c>
      <c r="B36" s="481">
        <f t="shared" si="3"/>
        <v>7766</v>
      </c>
      <c r="C36" s="481">
        <f t="shared" si="4"/>
        <v>4101</v>
      </c>
      <c r="D36" s="112">
        <v>4840</v>
      </c>
      <c r="E36" s="462">
        <f t="shared" si="0"/>
        <v>-0.377</v>
      </c>
      <c r="F36" s="470">
        <f t="shared" si="1"/>
        <v>1.18</v>
      </c>
      <c r="G36" s="152" t="str">
        <f t="shared" si="2"/>
        <v>是</v>
      </c>
    </row>
    <row r="37" ht="36" customHeight="1" spans="1:7">
      <c r="A37" s="455" t="s">
        <v>1544</v>
      </c>
      <c r="B37" s="480"/>
      <c r="C37" s="480"/>
      <c r="D37" s="108"/>
      <c r="E37" s="457" t="str">
        <f t="shared" si="0"/>
        <v/>
      </c>
      <c r="F37" s="458" t="str">
        <f t="shared" si="1"/>
        <v/>
      </c>
      <c r="G37" s="152" t="str">
        <f t="shared" si="2"/>
        <v>否</v>
      </c>
    </row>
    <row r="38" ht="36" customHeight="1" spans="1:7">
      <c r="A38" s="455" t="s">
        <v>1545</v>
      </c>
      <c r="B38" s="480"/>
      <c r="C38" s="480"/>
      <c r="D38" s="108"/>
      <c r="E38" s="457" t="str">
        <f t="shared" si="0"/>
        <v/>
      </c>
      <c r="F38" s="458" t="str">
        <f t="shared" si="1"/>
        <v/>
      </c>
      <c r="G38" s="152" t="str">
        <f t="shared" si="2"/>
        <v>否</v>
      </c>
    </row>
    <row r="39" ht="36" customHeight="1" spans="1:7">
      <c r="A39" s="471" t="s">
        <v>1546</v>
      </c>
      <c r="B39" s="485">
        <f>B33+B37+B38</f>
        <v>54148</v>
      </c>
      <c r="C39" s="485">
        <f>C33+C37+C38</f>
        <v>65821</v>
      </c>
      <c r="D39" s="108">
        <f>D33+D37+D38</f>
        <v>65006</v>
      </c>
      <c r="E39" s="457">
        <f t="shared" si="0"/>
        <v>0.201</v>
      </c>
      <c r="F39" s="458">
        <f t="shared" si="1"/>
        <v>0.988</v>
      </c>
      <c r="G39" s="152" t="str">
        <f t="shared" si="2"/>
        <v>是</v>
      </c>
    </row>
    <row r="40" ht="208.5" customHeight="1" spans="1:6">
      <c r="A40" s="486"/>
      <c r="B40" s="486"/>
      <c r="C40" s="486"/>
      <c r="D40" s="486"/>
      <c r="E40" s="486"/>
      <c r="F40" s="486"/>
    </row>
    <row r="41" spans="2:4">
      <c r="B41" s="465"/>
      <c r="C41" s="465"/>
      <c r="D41" s="465"/>
    </row>
    <row r="42" spans="2:4">
      <c r="B42" s="465"/>
      <c r="C42" s="465"/>
      <c r="D42" s="465"/>
    </row>
    <row r="43" spans="2:4">
      <c r="B43" s="465"/>
      <c r="C43" s="465"/>
      <c r="D43" s="465"/>
    </row>
    <row r="44" spans="2:4">
      <c r="B44" s="465"/>
      <c r="C44" s="465"/>
      <c r="D44" s="465"/>
    </row>
  </sheetData>
  <autoFilter ref="A4:G39">
    <extLst/>
  </autoFilter>
  <mergeCells count="6">
    <mergeCell ref="A1:F1"/>
    <mergeCell ref="C3:D3"/>
    <mergeCell ref="E3:F3"/>
    <mergeCell ref="A40:F40"/>
    <mergeCell ref="A3:A4"/>
    <mergeCell ref="B3:B4"/>
  </mergeCells>
  <conditionalFormatting sqref="F5">
    <cfRule type="cellIs" dxfId="3" priority="2" stopIfTrue="1" operator="lessThanOrEqual">
      <formula>-1</formula>
    </cfRule>
    <cfRule type="cellIs" dxfId="3" priority="1" stopIfTrue="1" operator="greaterThan">
      <formula>10</formula>
    </cfRule>
  </conditionalFormatting>
  <conditionalFormatting sqref="B34:C34">
    <cfRule type="cellIs" dxfId="5" priority="7" stopIfTrue="1" operator="lessThan">
      <formula>0</formula>
    </cfRule>
  </conditionalFormatting>
  <conditionalFormatting sqref="B38:C38">
    <cfRule type="cellIs" dxfId="5" priority="11" stopIfTrue="1" operator="lessThan">
      <formula>0</formula>
    </cfRule>
  </conditionalFormatting>
  <conditionalFormatting sqref="B39:C39">
    <cfRule type="cellIs" dxfId="5" priority="12" stopIfTrue="1" operator="lessThan">
      <formula>0</formula>
    </cfRule>
  </conditionalFormatting>
  <conditionalFormatting sqref="F6:F39">
    <cfRule type="cellIs" dxfId="3" priority="5" stopIfTrue="1" operator="lessThanOrEqual">
      <formula>-1</formula>
    </cfRule>
    <cfRule type="cellIs" dxfId="3" priority="4" stopIfTrue="1" operator="greaterThan">
      <formula>10</formula>
    </cfRule>
  </conditionalFormatting>
  <conditionalFormatting sqref="F7:F9">
    <cfRule type="cellIs" dxfId="5" priority="3" stopIfTrue="1" operator="lessThan">
      <formula>0</formula>
    </cfRule>
  </conditionalFormatting>
  <conditionalFormatting sqref="C6:C8 F6">
    <cfRule type="cellIs" dxfId="5" priority="13" stopIfTrue="1" operator="lessThan">
      <formula>0</formula>
    </cfRule>
  </conditionalFormatting>
  <conditionalFormatting sqref="C9:C14 F10:F14">
    <cfRule type="cellIs" dxfId="5" priority="14" stopIfTrue="1" operator="lessThan">
      <formula>0</formula>
    </cfRule>
  </conditionalFormatting>
  <conditionalFormatting sqref="C17:C24 F17:F24">
    <cfRule type="cellIs" dxfId="5" priority="15" stopIfTrue="1" operator="lessThan">
      <formula>0</formula>
    </cfRule>
  </conditionalFormatting>
  <conditionalFormatting sqref="F25:F28 C25:C28">
    <cfRule type="cellIs" dxfId="5" priority="18" stopIfTrue="1" operator="lessThan">
      <formula>0</formula>
    </cfRule>
  </conditionalFormatting>
  <conditionalFormatting sqref="C25:C28 F25:F28">
    <cfRule type="cellIs" dxfId="5" priority="16" stopIfTrue="1" operator="lessThan">
      <formula>0</formula>
    </cfRule>
  </conditionalFormatting>
  <conditionalFormatting sqref="C29:C33 B33 F29:F33">
    <cfRule type="cellIs" dxfId="5" priority="17" stopIfTrue="1" operator="lessThan">
      <formula>0</formula>
    </cfRule>
  </conditionalFormatting>
  <conditionalFormatting sqref="B33:C33 F33:F39">
    <cfRule type="cellIs" dxfId="5" priority="6" stopIfTrue="1" operator="lessThan">
      <formula>0</formula>
    </cfRule>
  </conditionalFormatting>
  <conditionalFormatting sqref="B35:C37">
    <cfRule type="cellIs" dxfId="5" priority="8" stopIfTrue="1" operator="lessThan">
      <formula>0</formula>
    </cfRule>
  </conditionalFormatting>
  <conditionalFormatting sqref="B36:C37">
    <cfRule type="cellIs" dxfId="5" priority="9" stopIfTrue="1" operator="lessThan">
      <formula>0</formula>
    </cfRule>
  </conditionalFormatting>
  <conditionalFormatting sqref="B37:C38">
    <cfRule type="cellIs" dxfId="5" priority="10" stopIfTrue="1" operator="lessThan">
      <formula>0</formula>
    </cfRule>
  </conditionalFormatting>
  <conditionalFormatting sqref="C40:D57">
    <cfRule type="cellIs" dxfId="5" priority="56" stopIfTrue="1" operator="lessThan">
      <formula>0</formula>
    </cfRule>
  </conditionalFormatting>
  <conditionalFormatting sqref="E40:F57">
    <cfRule type="cellIs" dxfId="5" priority="5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G27"/>
  <sheetViews>
    <sheetView showGridLines="0" showZeros="0" view="pageBreakPreview" zoomScale="80" zoomScaleNormal="100" workbookViewId="0">
      <pane ySplit="4" topLeftCell="A9" activePane="bottomLeft" state="frozen"/>
      <selection/>
      <selection pane="bottomLeft" activeCell="D17" sqref="D17:D18"/>
    </sheetView>
  </sheetViews>
  <sheetFormatPr defaultColWidth="9" defaultRowHeight="14.25" outlineLevelCol="6"/>
  <cols>
    <col min="1" max="1" width="43.75" style="152" customWidth="1"/>
    <col min="2" max="4" width="16.75" style="152" customWidth="1"/>
    <col min="5" max="6" width="15.5" style="152" customWidth="1"/>
    <col min="7" max="16384" width="9" style="152"/>
  </cols>
  <sheetData>
    <row r="1" s="153" customFormat="1" ht="45" customHeight="1" spans="1:6">
      <c r="A1" s="446" t="str">
        <f>YEAR(封面!$B$7)-1&amp;"年澄江市社会保险基金支出执行情况表"</f>
        <v>2021年澄江市社会保险基金支出执行情况表</v>
      </c>
      <c r="B1" s="446"/>
      <c r="C1" s="446"/>
      <c r="D1" s="446"/>
      <c r="E1" s="446"/>
      <c r="F1" s="446"/>
    </row>
    <row r="2" s="153" customFormat="1" ht="20.1" customHeight="1" spans="1:6">
      <c r="A2" s="447" t="s">
        <v>1547</v>
      </c>
      <c r="B2" s="448"/>
      <c r="C2" s="449"/>
      <c r="D2" s="450"/>
      <c r="F2" s="451" t="s">
        <v>1548</v>
      </c>
    </row>
    <row r="3" ht="36" customHeight="1" spans="1:7">
      <c r="A3" s="452" t="s">
        <v>12</v>
      </c>
      <c r="B3" s="453" t="str">
        <f>YEAR(封面!$B$7)-2&amp;"年决算数"</f>
        <v>2020年决算数</v>
      </c>
      <c r="C3" s="453" t="str">
        <f>YEAR(封面!$B$7)-1&amp;"年"</f>
        <v>2021年</v>
      </c>
      <c r="D3" s="453"/>
      <c r="E3" s="452" t="s">
        <v>13</v>
      </c>
      <c r="F3" s="452"/>
      <c r="G3" s="454"/>
    </row>
    <row r="4" ht="36" customHeight="1" spans="1:7">
      <c r="A4" s="452"/>
      <c r="B4" s="453"/>
      <c r="C4" s="453" t="s">
        <v>15</v>
      </c>
      <c r="D4" s="453" t="s">
        <v>16</v>
      </c>
      <c r="E4" s="453" t="str">
        <f>"比"&amp;YEAR(封面!$B$7)-2&amp;"年决算数增长%"</f>
        <v>比2020年决算数增长%</v>
      </c>
      <c r="F4" s="453" t="str">
        <f>"完成"&amp;YEAR(封面!$B$7)-1&amp;"年预算数的%"</f>
        <v>完成2021年预算数的%</v>
      </c>
      <c r="G4" s="454" t="s">
        <v>14</v>
      </c>
    </row>
    <row r="5" ht="36" customHeight="1" spans="1:7">
      <c r="A5" s="455" t="s">
        <v>1549</v>
      </c>
      <c r="B5" s="337">
        <v>15204</v>
      </c>
      <c r="C5" s="71">
        <v>18959</v>
      </c>
      <c r="D5" s="467">
        <v>23622</v>
      </c>
      <c r="E5" s="457">
        <f t="shared" ref="E5:E23" si="0">IF(B5&gt;0,D5/B5-1,IF(B5&lt;0,-(D5/B5-1),""))</f>
        <v>0.554</v>
      </c>
      <c r="F5" s="458">
        <f t="shared" ref="F5:F23" si="1">IF(C5&lt;&gt;0,D5/C5,"")</f>
        <v>1.246</v>
      </c>
      <c r="G5" s="152" t="str">
        <f t="shared" ref="G5:G23" si="2">IF(A5&lt;&gt;"",IF(SUM(B5:D5)&lt;&gt;0,"是","否"),"是")</f>
        <v>是</v>
      </c>
    </row>
    <row r="6" ht="36" customHeight="1" spans="1:7">
      <c r="A6" s="459" t="s">
        <v>1550</v>
      </c>
      <c r="B6" s="345">
        <v>7059</v>
      </c>
      <c r="C6" s="468">
        <v>8290</v>
      </c>
      <c r="D6" s="469">
        <v>7737</v>
      </c>
      <c r="E6" s="462">
        <f t="shared" si="0"/>
        <v>0.096</v>
      </c>
      <c r="F6" s="470">
        <f t="shared" si="1"/>
        <v>0.933</v>
      </c>
      <c r="G6" s="152" t="str">
        <f t="shared" si="2"/>
        <v>是</v>
      </c>
    </row>
    <row r="7" ht="36" customHeight="1" spans="1:7">
      <c r="A7" s="455" t="s">
        <v>1551</v>
      </c>
      <c r="B7" s="337">
        <v>12907</v>
      </c>
      <c r="C7" s="71">
        <v>14983</v>
      </c>
      <c r="D7" s="467">
        <v>13902</v>
      </c>
      <c r="E7" s="457">
        <f t="shared" si="0"/>
        <v>0.077</v>
      </c>
      <c r="F7" s="458">
        <f t="shared" si="1"/>
        <v>0.928</v>
      </c>
      <c r="G7" s="152" t="str">
        <f t="shared" si="2"/>
        <v>是</v>
      </c>
    </row>
    <row r="8" ht="36" customHeight="1" spans="1:7">
      <c r="A8" s="459" t="s">
        <v>1550</v>
      </c>
      <c r="B8" s="345">
        <v>12840</v>
      </c>
      <c r="C8" s="81">
        <v>14943</v>
      </c>
      <c r="D8" s="469">
        <v>13840</v>
      </c>
      <c r="E8" s="462">
        <f t="shared" si="0"/>
        <v>0.078</v>
      </c>
      <c r="F8" s="470">
        <f t="shared" si="1"/>
        <v>0.926</v>
      </c>
      <c r="G8" s="152" t="str">
        <f t="shared" si="2"/>
        <v>是</v>
      </c>
    </row>
    <row r="9" s="153" customFormat="1" ht="36" customHeight="1" spans="1:7">
      <c r="A9" s="455" t="s">
        <v>1552</v>
      </c>
      <c r="B9" s="337">
        <v>2007</v>
      </c>
      <c r="C9" s="71">
        <v>1165</v>
      </c>
      <c r="D9" s="467">
        <v>1503</v>
      </c>
      <c r="E9" s="457">
        <f t="shared" si="0"/>
        <v>-0.251</v>
      </c>
      <c r="F9" s="458">
        <f t="shared" si="1"/>
        <v>1.29</v>
      </c>
      <c r="G9" s="153" t="str">
        <f t="shared" si="2"/>
        <v>是</v>
      </c>
    </row>
    <row r="10" s="153" customFormat="1" ht="36" customHeight="1" spans="1:7">
      <c r="A10" s="459" t="s">
        <v>1550</v>
      </c>
      <c r="B10" s="345">
        <v>315</v>
      </c>
      <c r="C10" s="81">
        <v>351</v>
      </c>
      <c r="D10" s="469">
        <v>275</v>
      </c>
      <c r="E10" s="462">
        <f t="shared" si="0"/>
        <v>-0.127</v>
      </c>
      <c r="F10" s="470">
        <f t="shared" si="1"/>
        <v>0.783</v>
      </c>
      <c r="G10" s="153" t="str">
        <f t="shared" si="2"/>
        <v>是</v>
      </c>
    </row>
    <row r="11" s="153" customFormat="1" ht="36" customHeight="1" spans="1:7">
      <c r="A11" s="455" t="s">
        <v>1553</v>
      </c>
      <c r="B11" s="337">
        <v>8447</v>
      </c>
      <c r="C11" s="71">
        <v>9364</v>
      </c>
      <c r="D11" s="467">
        <v>9715</v>
      </c>
      <c r="E11" s="457">
        <f t="shared" si="0"/>
        <v>0.15</v>
      </c>
      <c r="F11" s="458">
        <f t="shared" si="1"/>
        <v>1.037</v>
      </c>
      <c r="G11" s="153" t="str">
        <f t="shared" si="2"/>
        <v>是</v>
      </c>
    </row>
    <row r="12" s="153" customFormat="1" ht="36" customHeight="1" spans="1:7">
      <c r="A12" s="459" t="s">
        <v>1550</v>
      </c>
      <c r="B12" s="345">
        <v>6164</v>
      </c>
      <c r="C12" s="81">
        <v>4710</v>
      </c>
      <c r="D12" s="469">
        <v>4488</v>
      </c>
      <c r="E12" s="462">
        <f t="shared" si="0"/>
        <v>-0.272</v>
      </c>
      <c r="F12" s="470">
        <f t="shared" si="1"/>
        <v>0.953</v>
      </c>
      <c r="G12" s="153" t="str">
        <f t="shared" si="2"/>
        <v>是</v>
      </c>
    </row>
    <row r="13" s="153" customFormat="1" ht="36" customHeight="1" spans="1:7">
      <c r="A13" s="455" t="s">
        <v>1554</v>
      </c>
      <c r="B13" s="337">
        <v>804</v>
      </c>
      <c r="C13" s="71">
        <v>924</v>
      </c>
      <c r="D13" s="467">
        <v>890</v>
      </c>
      <c r="E13" s="457">
        <f t="shared" si="0"/>
        <v>0.107</v>
      </c>
      <c r="F13" s="458">
        <f t="shared" si="1"/>
        <v>0.963</v>
      </c>
      <c r="G13" s="153" t="str">
        <f t="shared" si="2"/>
        <v>是</v>
      </c>
    </row>
    <row r="14" ht="36" customHeight="1" spans="1:7">
      <c r="A14" s="459" t="s">
        <v>1550</v>
      </c>
      <c r="B14" s="345">
        <v>776</v>
      </c>
      <c r="C14" s="81">
        <v>0</v>
      </c>
      <c r="D14" s="469">
        <v>889</v>
      </c>
      <c r="E14" s="462">
        <f t="shared" si="0"/>
        <v>0.146</v>
      </c>
      <c r="F14" s="470" t="str">
        <f t="shared" si="1"/>
        <v/>
      </c>
      <c r="G14" s="152" t="str">
        <f t="shared" si="2"/>
        <v>是</v>
      </c>
    </row>
    <row r="15" ht="36" customHeight="1" spans="1:7">
      <c r="A15" s="455" t="s">
        <v>1555</v>
      </c>
      <c r="B15" s="337">
        <v>3959</v>
      </c>
      <c r="C15" s="71">
        <v>3996</v>
      </c>
      <c r="D15" s="467">
        <v>4567</v>
      </c>
      <c r="E15" s="457">
        <f t="shared" si="0"/>
        <v>0.154</v>
      </c>
      <c r="F15" s="458">
        <f t="shared" si="1"/>
        <v>1.143</v>
      </c>
      <c r="G15" s="152" t="str">
        <f t="shared" si="2"/>
        <v>是</v>
      </c>
    </row>
    <row r="16" ht="36" customHeight="1" spans="1:7">
      <c r="A16" s="459" t="s">
        <v>1550</v>
      </c>
      <c r="B16" s="345">
        <v>3950</v>
      </c>
      <c r="C16" s="81">
        <v>3992</v>
      </c>
      <c r="D16" s="469">
        <v>4561</v>
      </c>
      <c r="E16" s="462">
        <f t="shared" si="0"/>
        <v>0.155</v>
      </c>
      <c r="F16" s="470">
        <f t="shared" si="1"/>
        <v>1.143</v>
      </c>
      <c r="G16" s="152" t="str">
        <f t="shared" si="2"/>
        <v>是</v>
      </c>
    </row>
    <row r="17" ht="36" customHeight="1" spans="1:7">
      <c r="A17" s="455" t="s">
        <v>1556</v>
      </c>
      <c r="B17" s="337">
        <v>12182</v>
      </c>
      <c r="C17" s="71">
        <v>12984</v>
      </c>
      <c r="D17" s="467">
        <v>12019</v>
      </c>
      <c r="E17" s="457">
        <f t="shared" si="0"/>
        <v>-0.013</v>
      </c>
      <c r="F17" s="458">
        <f t="shared" si="1"/>
        <v>0.926</v>
      </c>
      <c r="G17" s="152" t="str">
        <f t="shared" si="2"/>
        <v>是</v>
      </c>
    </row>
    <row r="18" ht="36" customHeight="1" spans="1:7">
      <c r="A18" s="459" t="s">
        <v>1550</v>
      </c>
      <c r="B18" s="345">
        <v>5771</v>
      </c>
      <c r="C18" s="81">
        <v>6141</v>
      </c>
      <c r="D18" s="469">
        <v>6568</v>
      </c>
      <c r="E18" s="462">
        <f t="shared" si="0"/>
        <v>0.138</v>
      </c>
      <c r="F18" s="470">
        <f t="shared" si="1"/>
        <v>1.07</v>
      </c>
      <c r="G18" s="152" t="str">
        <f t="shared" si="2"/>
        <v>是</v>
      </c>
    </row>
    <row r="19" ht="36" customHeight="1" spans="1:7">
      <c r="A19" s="471" t="s">
        <v>1557</v>
      </c>
      <c r="B19" s="472">
        <f>B5+B7+B9+B11+B13+B15+B17</f>
        <v>55510</v>
      </c>
      <c r="C19" s="472">
        <f>C5+C7+C9+C11+C13+C15+C17</f>
        <v>62375</v>
      </c>
      <c r="D19" s="467">
        <f>D5+D7+D9+D11+D13+D15+D17</f>
        <v>66218</v>
      </c>
      <c r="E19" s="457">
        <f t="shared" si="0"/>
        <v>0.193</v>
      </c>
      <c r="F19" s="458">
        <f t="shared" si="1"/>
        <v>1.062</v>
      </c>
      <c r="G19" s="152" t="str">
        <f t="shared" si="2"/>
        <v>是</v>
      </c>
    </row>
    <row r="20" ht="36" customHeight="1" spans="1:7">
      <c r="A20" s="459" t="s">
        <v>1558</v>
      </c>
      <c r="B20" s="473">
        <f>B6+B8+B10+B12+B14+B16+B18</f>
        <v>36875</v>
      </c>
      <c r="C20" s="473">
        <f>C6+C8+C10+C12+C14+C16+C18</f>
        <v>38427</v>
      </c>
      <c r="D20" s="469">
        <f>D6+D8+D10+D12+D14+D16+D18</f>
        <v>38358</v>
      </c>
      <c r="E20" s="462">
        <f t="shared" si="0"/>
        <v>0.04</v>
      </c>
      <c r="F20" s="470">
        <f t="shared" si="1"/>
        <v>0.998</v>
      </c>
      <c r="G20" s="152" t="str">
        <f t="shared" si="2"/>
        <v>是</v>
      </c>
    </row>
    <row r="21" ht="36" customHeight="1" spans="1:7">
      <c r="A21" s="455" t="s">
        <v>1559</v>
      </c>
      <c r="B21" s="71"/>
      <c r="C21" s="71"/>
      <c r="D21" s="467"/>
      <c r="E21" s="457" t="str">
        <f t="shared" si="0"/>
        <v/>
      </c>
      <c r="F21" s="458" t="str">
        <f t="shared" si="1"/>
        <v/>
      </c>
      <c r="G21" s="152" t="str">
        <f t="shared" si="2"/>
        <v>否</v>
      </c>
    </row>
    <row r="22" ht="36" customHeight="1" spans="1:7">
      <c r="A22" s="455" t="s">
        <v>1560</v>
      </c>
      <c r="B22" s="71"/>
      <c r="C22" s="71"/>
      <c r="D22" s="467"/>
      <c r="E22" s="457" t="str">
        <f t="shared" si="0"/>
        <v/>
      </c>
      <c r="F22" s="458" t="str">
        <f t="shared" si="1"/>
        <v/>
      </c>
      <c r="G22" s="152" t="str">
        <f t="shared" si="2"/>
        <v>否</v>
      </c>
    </row>
    <row r="23" ht="36" customHeight="1" spans="1:7">
      <c r="A23" s="471" t="s">
        <v>1561</v>
      </c>
      <c r="B23" s="474">
        <f>B19+B21+B22</f>
        <v>55510</v>
      </c>
      <c r="C23" s="474">
        <f>C19+C21+C22</f>
        <v>62375</v>
      </c>
      <c r="D23" s="467">
        <f>D19+D21+D22</f>
        <v>66218</v>
      </c>
      <c r="E23" s="457">
        <f t="shared" si="0"/>
        <v>0.193</v>
      </c>
      <c r="F23" s="458">
        <f t="shared" si="1"/>
        <v>1.062</v>
      </c>
      <c r="G23" s="152" t="str">
        <f t="shared" si="2"/>
        <v>是</v>
      </c>
    </row>
    <row r="24" spans="2:4">
      <c r="B24" s="465"/>
      <c r="C24" s="465"/>
      <c r="D24" s="465"/>
    </row>
    <row r="25" spans="2:4">
      <c r="B25" s="465"/>
      <c r="C25" s="465"/>
      <c r="D25" s="465"/>
    </row>
    <row r="26" spans="2:4">
      <c r="B26" s="465"/>
      <c r="C26" s="465"/>
      <c r="D26" s="465"/>
    </row>
    <row r="27" spans="2:4">
      <c r="B27" s="465"/>
      <c r="C27" s="465"/>
      <c r="D27" s="465"/>
    </row>
  </sheetData>
  <autoFilter ref="A4:G23">
    <extLst/>
  </autoFilter>
  <mergeCells count="5">
    <mergeCell ref="A1:F1"/>
    <mergeCell ref="C3:D3"/>
    <mergeCell ref="E3:F3"/>
    <mergeCell ref="A3:A4"/>
    <mergeCell ref="B3:B4"/>
  </mergeCells>
  <conditionalFormatting sqref="F5">
    <cfRule type="cellIs" dxfId="3" priority="2" stopIfTrue="1" operator="lessThanOrEqual">
      <formula>-1</formula>
    </cfRule>
    <cfRule type="cellIs" dxfId="3" priority="1" stopIfTrue="1" operator="greaterThan">
      <formula>10</formula>
    </cfRule>
  </conditionalFormatting>
  <conditionalFormatting sqref="F6:F23">
    <cfRule type="cellIs" dxfId="3" priority="4" stopIfTrue="1" operator="lessThanOrEqual">
      <formula>-1</formula>
    </cfRule>
    <cfRule type="cellIs" dxfId="3" priority="3" stopIfTrue="1" operator="greaterThan">
      <formula>10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G24"/>
  <sheetViews>
    <sheetView showGridLines="0" showZeros="0" view="pageBreakPreview" zoomScale="80" zoomScaleNormal="100" workbookViewId="0">
      <pane ySplit="4" topLeftCell="A5" activePane="bottomLeft" state="frozen"/>
      <selection/>
      <selection pane="bottomLeft" activeCell="D10" sqref="D10"/>
    </sheetView>
  </sheetViews>
  <sheetFormatPr defaultColWidth="9" defaultRowHeight="14.25" outlineLevelCol="6"/>
  <cols>
    <col min="1" max="1" width="43.75" style="152" customWidth="1"/>
    <col min="2" max="3" width="16.75" style="152" customWidth="1"/>
    <col min="4" max="4" width="16.75" style="445" customWidth="1"/>
    <col min="5" max="6" width="15.3833333333333" style="152" customWidth="1"/>
    <col min="7" max="7" width="9" style="152" customWidth="1"/>
    <col min="8" max="8" width="12.6333333333333" style="152"/>
    <col min="9" max="16384" width="9" style="152"/>
  </cols>
  <sheetData>
    <row r="1" s="153" customFormat="1" ht="45" customHeight="1" spans="1:6">
      <c r="A1" s="446" t="str">
        <f>YEAR(封面!$B$7)-1&amp;"年澄江市社会保险基金结余执行情况表"</f>
        <v>2021年澄江市社会保险基金结余执行情况表</v>
      </c>
      <c r="B1" s="446"/>
      <c r="C1" s="446"/>
      <c r="D1" s="446"/>
      <c r="E1" s="446"/>
      <c r="F1" s="446"/>
    </row>
    <row r="2" s="153" customFormat="1" ht="20.1" customHeight="1" spans="1:6">
      <c r="A2" s="447" t="s">
        <v>1562</v>
      </c>
      <c r="B2" s="448"/>
      <c r="C2" s="449"/>
      <c r="D2" s="450"/>
      <c r="F2" s="451" t="s">
        <v>1563</v>
      </c>
    </row>
    <row r="3" ht="36" customHeight="1" spans="1:6">
      <c r="A3" s="452" t="s">
        <v>12</v>
      </c>
      <c r="B3" s="453" t="str">
        <f>YEAR(封面!$B$7)-2&amp;"年决算数"</f>
        <v>2020年决算数</v>
      </c>
      <c r="C3" s="453" t="str">
        <f>YEAR(封面!$B$7)-1&amp;"年"</f>
        <v>2021年</v>
      </c>
      <c r="D3" s="453"/>
      <c r="E3" s="452" t="s">
        <v>13</v>
      </c>
      <c r="F3" s="452"/>
    </row>
    <row r="4" ht="36" customHeight="1" spans="1:7">
      <c r="A4" s="452"/>
      <c r="B4" s="453"/>
      <c r="C4" s="453" t="s">
        <v>15</v>
      </c>
      <c r="D4" s="453" t="s">
        <v>16</v>
      </c>
      <c r="E4" s="453" t="str">
        <f>"比"&amp;YEAR(封面!$B$7)-2&amp;"年决算数增长%"</f>
        <v>比2020年决算数增长%</v>
      </c>
      <c r="F4" s="453" t="str">
        <f>"完成"&amp;YEAR(封面!$B$7)-1&amp;"年预算数的%"</f>
        <v>完成2021年预算数的%</v>
      </c>
      <c r="G4" s="454" t="s">
        <v>14</v>
      </c>
    </row>
    <row r="5" ht="36" customHeight="1" spans="1:7">
      <c r="A5" s="455" t="s">
        <v>1564</v>
      </c>
      <c r="B5" s="456">
        <v>-3015</v>
      </c>
      <c r="C5" s="71">
        <v>0</v>
      </c>
      <c r="D5" s="71">
        <v>-1000</v>
      </c>
      <c r="E5" s="457">
        <f t="shared" ref="E5:E20" si="0">IF(B5&gt;0,D5/B5-1,IF(B5&lt;0,-(D5/B5-1),""))</f>
        <v>0.668</v>
      </c>
      <c r="F5" s="458" t="str">
        <f t="shared" ref="F5:F12" si="1">IF(C5&lt;&gt;0,D5/C5,"")</f>
        <v/>
      </c>
      <c r="G5" s="152" t="str">
        <f t="shared" ref="G5:G20" si="2">IF(A5&lt;&gt;"",IF(SUM(B5:D5)&lt;&gt;0,"是","否"),"是")</f>
        <v>是</v>
      </c>
    </row>
    <row r="6" ht="36" customHeight="1" spans="1:7">
      <c r="A6" s="459" t="s">
        <v>1565</v>
      </c>
      <c r="B6" s="460">
        <v>4580</v>
      </c>
      <c r="C6" s="461">
        <v>4580</v>
      </c>
      <c r="D6" s="76">
        <v>3580</v>
      </c>
      <c r="E6" s="462">
        <f t="shared" si="0"/>
        <v>-0.218</v>
      </c>
      <c r="F6" s="462">
        <f t="shared" si="1"/>
        <v>0.782</v>
      </c>
      <c r="G6" s="152" t="str">
        <f t="shared" si="2"/>
        <v>是</v>
      </c>
    </row>
    <row r="7" ht="36" customHeight="1" spans="1:7">
      <c r="A7" s="455" t="s">
        <v>1566</v>
      </c>
      <c r="B7" s="456">
        <v>-416</v>
      </c>
      <c r="C7" s="71">
        <v>3</v>
      </c>
      <c r="D7" s="79">
        <v>-1466</v>
      </c>
      <c r="E7" s="457">
        <f t="shared" si="0"/>
        <v>-2.524</v>
      </c>
      <c r="F7" s="457">
        <f t="shared" si="1"/>
        <v>-488.667</v>
      </c>
      <c r="G7" s="152" t="str">
        <f t="shared" si="2"/>
        <v>是</v>
      </c>
    </row>
    <row r="8" ht="36" customHeight="1" spans="1:7">
      <c r="A8" s="459" t="s">
        <v>1567</v>
      </c>
      <c r="B8" s="460">
        <v>2386</v>
      </c>
      <c r="C8" s="81">
        <v>2560</v>
      </c>
      <c r="D8" s="81">
        <v>920</v>
      </c>
      <c r="E8" s="462">
        <f t="shared" si="0"/>
        <v>-0.614</v>
      </c>
      <c r="F8" s="462">
        <f t="shared" si="1"/>
        <v>0.359</v>
      </c>
      <c r="G8" s="152" t="str">
        <f t="shared" si="2"/>
        <v>是</v>
      </c>
    </row>
    <row r="9" s="153" customFormat="1" ht="36" customHeight="1" spans="1:7">
      <c r="A9" s="455" t="s">
        <v>1568</v>
      </c>
      <c r="B9" s="456">
        <v>-193</v>
      </c>
      <c r="C9" s="71">
        <v>5</v>
      </c>
      <c r="D9" s="71">
        <v>115</v>
      </c>
      <c r="E9" s="457">
        <f t="shared" si="0"/>
        <v>1.596</v>
      </c>
      <c r="F9" s="457">
        <f t="shared" si="1"/>
        <v>23</v>
      </c>
      <c r="G9" s="463" t="str">
        <f t="shared" si="2"/>
        <v>是</v>
      </c>
    </row>
    <row r="10" ht="36" customHeight="1" spans="1:7">
      <c r="A10" s="459" t="s">
        <v>1569</v>
      </c>
      <c r="B10" s="460">
        <v>172</v>
      </c>
      <c r="C10" s="81">
        <v>399</v>
      </c>
      <c r="D10" s="81">
        <v>287</v>
      </c>
      <c r="E10" s="462">
        <f t="shared" si="0"/>
        <v>0.669</v>
      </c>
      <c r="F10" s="462">
        <f t="shared" si="1"/>
        <v>0.719</v>
      </c>
      <c r="G10" s="464" t="str">
        <f t="shared" si="2"/>
        <v>是</v>
      </c>
    </row>
    <row r="11" ht="36" customHeight="1" spans="1:7">
      <c r="A11" s="455" t="s">
        <v>1570</v>
      </c>
      <c r="B11" s="456">
        <v>110</v>
      </c>
      <c r="C11" s="71"/>
      <c r="D11" s="71">
        <v>52</v>
      </c>
      <c r="E11" s="457">
        <f t="shared" si="0"/>
        <v>-0.527</v>
      </c>
      <c r="F11" s="457" t="str">
        <f t="shared" si="1"/>
        <v/>
      </c>
      <c r="G11" s="464" t="str">
        <f t="shared" si="2"/>
        <v>是</v>
      </c>
    </row>
    <row r="12" ht="36" customHeight="1" spans="1:7">
      <c r="A12" s="459" t="s">
        <v>1571</v>
      </c>
      <c r="B12" s="460">
        <v>124</v>
      </c>
      <c r="C12" s="81">
        <v>14</v>
      </c>
      <c r="D12" s="81">
        <v>176</v>
      </c>
      <c r="E12" s="462">
        <f t="shared" si="0"/>
        <v>0.419</v>
      </c>
      <c r="F12" s="462">
        <f t="shared" si="1"/>
        <v>12.571</v>
      </c>
      <c r="G12" s="464" t="str">
        <f t="shared" si="2"/>
        <v>是</v>
      </c>
    </row>
    <row r="13" s="153" customFormat="1" ht="36" customHeight="1" spans="1:7">
      <c r="A13" s="455" t="s">
        <v>1572</v>
      </c>
      <c r="B13" s="456">
        <v>-156</v>
      </c>
      <c r="C13" s="71"/>
      <c r="D13" s="82"/>
      <c r="E13" s="457">
        <f t="shared" si="0"/>
        <v>1</v>
      </c>
      <c r="F13" s="457" t="str">
        <f>IF(C13&lt;&gt;0,-(D13/C13),"")</f>
        <v/>
      </c>
      <c r="G13" s="463" t="str">
        <f t="shared" si="2"/>
        <v>是</v>
      </c>
    </row>
    <row r="14" s="153" customFormat="1" ht="36" customHeight="1" spans="1:7">
      <c r="A14" s="459" t="s">
        <v>1573</v>
      </c>
      <c r="B14" s="460"/>
      <c r="C14" s="81"/>
      <c r="D14" s="81"/>
      <c r="E14" s="462" t="str">
        <f t="shared" si="0"/>
        <v/>
      </c>
      <c r="F14" s="462" t="str">
        <f t="shared" ref="F14:F20" si="3">IF(C14&lt;&gt;0,D14/C14,"")</f>
        <v/>
      </c>
      <c r="G14" s="463" t="str">
        <f t="shared" si="2"/>
        <v>否</v>
      </c>
    </row>
    <row r="15" s="153" customFormat="1" ht="36" customHeight="1" spans="1:7">
      <c r="A15" s="455" t="s">
        <v>1574</v>
      </c>
      <c r="B15" s="456">
        <v>2299</v>
      </c>
      <c r="C15" s="71">
        <v>3438</v>
      </c>
      <c r="D15" s="71">
        <v>1078</v>
      </c>
      <c r="E15" s="457">
        <f t="shared" si="0"/>
        <v>-0.531</v>
      </c>
      <c r="F15" s="457">
        <f t="shared" si="3"/>
        <v>0.314</v>
      </c>
      <c r="G15" s="463" t="str">
        <f t="shared" si="2"/>
        <v>是</v>
      </c>
    </row>
    <row r="16" s="153" customFormat="1" ht="36" customHeight="1" spans="1:7">
      <c r="A16" s="459" t="s">
        <v>1575</v>
      </c>
      <c r="B16" s="460">
        <v>16054</v>
      </c>
      <c r="C16" s="81">
        <v>19391</v>
      </c>
      <c r="D16" s="81">
        <v>17133</v>
      </c>
      <c r="E16" s="462">
        <f t="shared" si="0"/>
        <v>0.067</v>
      </c>
      <c r="F16" s="462">
        <f t="shared" si="3"/>
        <v>0.884</v>
      </c>
      <c r="G16" s="463" t="str">
        <f t="shared" si="2"/>
        <v>是</v>
      </c>
    </row>
    <row r="17" s="153" customFormat="1" ht="36" customHeight="1" spans="1:7">
      <c r="A17" s="455" t="s">
        <v>1576</v>
      </c>
      <c r="B17" s="456">
        <v>9</v>
      </c>
      <c r="C17" s="71"/>
      <c r="D17" s="82">
        <v>9</v>
      </c>
      <c r="E17" s="457">
        <f t="shared" si="0"/>
        <v>0</v>
      </c>
      <c r="F17" s="457" t="str">
        <f t="shared" si="3"/>
        <v/>
      </c>
      <c r="G17" s="463" t="str">
        <f t="shared" si="2"/>
        <v>是</v>
      </c>
    </row>
    <row r="18" ht="36" customHeight="1" spans="1:7">
      <c r="A18" s="459" t="s">
        <v>1577</v>
      </c>
      <c r="B18" s="460">
        <v>10</v>
      </c>
      <c r="C18" s="81">
        <v>2</v>
      </c>
      <c r="D18" s="81">
        <v>19</v>
      </c>
      <c r="E18" s="462">
        <f t="shared" si="0"/>
        <v>0.9</v>
      </c>
      <c r="F18" s="462">
        <f t="shared" si="3"/>
        <v>9.5</v>
      </c>
      <c r="G18" s="464" t="str">
        <f t="shared" si="2"/>
        <v>是</v>
      </c>
    </row>
    <row r="19" ht="36" customHeight="1" spans="1:7">
      <c r="A19" s="455" t="s">
        <v>1578</v>
      </c>
      <c r="B19" s="337">
        <f>B5+B7+B9+B11+B13+B15+B17</f>
        <v>-1362</v>
      </c>
      <c r="C19" s="337">
        <f>C5+C7+C9+C11+C13+C15+C17</f>
        <v>3446</v>
      </c>
      <c r="D19" s="71">
        <v>-1212</v>
      </c>
      <c r="E19" s="457">
        <f t="shared" si="0"/>
        <v>0.11</v>
      </c>
      <c r="F19" s="457">
        <f t="shared" si="3"/>
        <v>-0.352</v>
      </c>
      <c r="G19" s="464" t="str">
        <f t="shared" si="2"/>
        <v>是</v>
      </c>
    </row>
    <row r="20" ht="36" customHeight="1" spans="1:7">
      <c r="A20" s="455" t="s">
        <v>1579</v>
      </c>
      <c r="B20" s="337">
        <f>B6+B8+B10+B12+B14+B16+B18</f>
        <v>23326</v>
      </c>
      <c r="C20" s="337">
        <f>C6+C8+C10+C12+C14+C16+C18</f>
        <v>26946</v>
      </c>
      <c r="D20" s="71">
        <v>22115</v>
      </c>
      <c r="E20" s="457">
        <f t="shared" si="0"/>
        <v>-0.052</v>
      </c>
      <c r="F20" s="457">
        <f t="shared" si="3"/>
        <v>0.821</v>
      </c>
      <c r="G20" s="464" t="str">
        <f t="shared" si="2"/>
        <v>是</v>
      </c>
    </row>
    <row r="21" spans="2:4">
      <c r="B21" s="465"/>
      <c r="C21" s="465"/>
      <c r="D21" s="466"/>
    </row>
    <row r="22" spans="2:4">
      <c r="B22" s="465"/>
      <c r="C22" s="465"/>
      <c r="D22" s="466"/>
    </row>
    <row r="23" spans="2:4">
      <c r="B23" s="465"/>
      <c r="C23" s="465"/>
      <c r="D23" s="466"/>
    </row>
    <row r="24" spans="2:4">
      <c r="B24" s="465"/>
      <c r="C24" s="465"/>
      <c r="D24" s="466"/>
    </row>
  </sheetData>
  <autoFilter ref="A4:G20">
    <extLst/>
  </autoFilter>
  <mergeCells count="5">
    <mergeCell ref="A1:F1"/>
    <mergeCell ref="C3:D3"/>
    <mergeCell ref="E3:F3"/>
    <mergeCell ref="A3:A4"/>
    <mergeCell ref="B3:B4"/>
  </mergeCells>
  <conditionalFormatting sqref="F5">
    <cfRule type="cellIs" dxfId="3" priority="2" stopIfTrue="1" operator="lessThanOrEqual">
      <formula>-1</formula>
    </cfRule>
    <cfRule type="cellIs" dxfId="3" priority="1" stopIfTrue="1" operator="greaterThan">
      <formula>10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F53"/>
  <sheetViews>
    <sheetView showGridLines="0" showZeros="0" view="pageBreakPreview" zoomScale="80" zoomScaleNormal="90" workbookViewId="0">
      <pane ySplit="3" topLeftCell="A28" activePane="bottomLeft" state="frozen"/>
      <selection/>
      <selection pane="bottomLeft" activeCell="E40" sqref="B4:E40"/>
    </sheetView>
  </sheetViews>
  <sheetFormatPr defaultColWidth="9" defaultRowHeight="14.25" outlineLevelCol="5"/>
  <cols>
    <col min="1" max="1" width="17.6333333333333" style="356" customWidth="1"/>
    <col min="2" max="2" width="50.75" style="356" customWidth="1"/>
    <col min="3" max="4" width="20.6333333333333" style="356" customWidth="1"/>
    <col min="5" max="5" width="20.6333333333333" style="425" customWidth="1"/>
    <col min="6" max="16384" width="9" style="426"/>
  </cols>
  <sheetData>
    <row r="1" ht="45" customHeight="1" spans="1:6">
      <c r="A1" s="427"/>
      <c r="B1" s="223" t="str">
        <f>YEAR(封面!$B$7)&amp;"年澄江市一般公共预算收支情况表"</f>
        <v>2022年澄江市一般公共预算收支情况表</v>
      </c>
      <c r="C1" s="223"/>
      <c r="D1" s="223"/>
      <c r="E1" s="223"/>
      <c r="F1" s="428"/>
    </row>
    <row r="2" ht="18.95" customHeight="1" spans="1:6">
      <c r="A2" s="220"/>
      <c r="B2" s="392" t="s">
        <v>1580</v>
      </c>
      <c r="C2" s="429"/>
      <c r="D2" s="220"/>
      <c r="E2" s="225" t="s">
        <v>10</v>
      </c>
      <c r="F2" s="428"/>
    </row>
    <row r="3" s="422" customFormat="1" ht="45" customHeight="1" spans="1:6">
      <c r="A3" s="227" t="s">
        <v>11</v>
      </c>
      <c r="B3" s="430" t="s">
        <v>12</v>
      </c>
      <c r="C3" s="229" t="str">
        <f>YEAR(封面!$B$7)-1&amp;"年执行数"</f>
        <v>2021年执行数</v>
      </c>
      <c r="D3" s="229" t="str">
        <f>YEAR(封面!$B$7)&amp;"年预算数"</f>
        <v>2022年预算数</v>
      </c>
      <c r="E3" s="430" t="s">
        <v>1581</v>
      </c>
      <c r="F3" s="431" t="s">
        <v>14</v>
      </c>
    </row>
    <row r="4" ht="37.5" customHeight="1" spans="1:6">
      <c r="A4" s="432" t="s">
        <v>17</v>
      </c>
      <c r="B4" s="433" t="s">
        <v>18</v>
      </c>
      <c r="C4" s="434">
        <f>SUM(C5:C19)</f>
        <v>66562</v>
      </c>
      <c r="D4" s="434">
        <f>SUM(D5:D19)</f>
        <v>71510</v>
      </c>
      <c r="E4" s="275">
        <f t="shared" ref="E4:E28" si="0">IF(C4&gt;0,D4/C4-1,IF(C4&lt;0,-(D4/C4-1),""))</f>
        <v>0.074</v>
      </c>
      <c r="F4" s="435" t="str">
        <f t="shared" ref="F4:F39" si="1">IF(LEN(A4)=3,"是",IF(B4&lt;&gt;"",IF(SUM(C4:D4)&lt;&gt;0,"是","否"),"是"))</f>
        <v>是</v>
      </c>
    </row>
    <row r="5" ht="37.5" customHeight="1" spans="1:6">
      <c r="A5" s="290" t="s">
        <v>19</v>
      </c>
      <c r="B5" s="253" t="s">
        <v>20</v>
      </c>
      <c r="C5" s="436">
        <v>17075</v>
      </c>
      <c r="D5" s="437">
        <v>17000</v>
      </c>
      <c r="E5" s="278">
        <f t="shared" si="0"/>
        <v>-0.004</v>
      </c>
      <c r="F5" s="435" t="str">
        <f t="shared" si="1"/>
        <v>是</v>
      </c>
    </row>
    <row r="6" ht="37.5" customHeight="1" spans="1:6">
      <c r="A6" s="290" t="s">
        <v>21</v>
      </c>
      <c r="B6" s="253" t="s">
        <v>22</v>
      </c>
      <c r="C6" s="436">
        <v>1702</v>
      </c>
      <c r="D6" s="437">
        <v>1760</v>
      </c>
      <c r="E6" s="278">
        <f t="shared" si="0"/>
        <v>0.034</v>
      </c>
      <c r="F6" s="435" t="str">
        <f t="shared" si="1"/>
        <v>是</v>
      </c>
    </row>
    <row r="7" ht="37.5" customHeight="1" spans="1:6">
      <c r="A7" s="290" t="s">
        <v>23</v>
      </c>
      <c r="B7" s="253" t="s">
        <v>24</v>
      </c>
      <c r="C7" s="436">
        <v>665</v>
      </c>
      <c r="D7" s="437">
        <v>690</v>
      </c>
      <c r="E7" s="278">
        <f t="shared" si="0"/>
        <v>0.038</v>
      </c>
      <c r="F7" s="435" t="str">
        <f t="shared" si="1"/>
        <v>是</v>
      </c>
    </row>
    <row r="8" ht="37.5" customHeight="1" spans="1:6">
      <c r="A8" s="290" t="s">
        <v>25</v>
      </c>
      <c r="B8" s="253" t="s">
        <v>26</v>
      </c>
      <c r="C8" s="436">
        <v>423</v>
      </c>
      <c r="D8" s="437">
        <v>1000</v>
      </c>
      <c r="E8" s="278">
        <f t="shared" si="0"/>
        <v>1.364</v>
      </c>
      <c r="F8" s="435" t="str">
        <f t="shared" si="1"/>
        <v>是</v>
      </c>
    </row>
    <row r="9" ht="37.5" customHeight="1" spans="1:6">
      <c r="A9" s="290" t="s">
        <v>27</v>
      </c>
      <c r="B9" s="253" t="s">
        <v>28</v>
      </c>
      <c r="C9" s="436">
        <v>2138</v>
      </c>
      <c r="D9" s="437">
        <v>2040</v>
      </c>
      <c r="E9" s="278">
        <f t="shared" si="0"/>
        <v>-0.046</v>
      </c>
      <c r="F9" s="435" t="str">
        <f t="shared" si="1"/>
        <v>是</v>
      </c>
    </row>
    <row r="10" ht="37.5" customHeight="1" spans="1:6">
      <c r="A10" s="290" t="s">
        <v>29</v>
      </c>
      <c r="B10" s="253" t="s">
        <v>30</v>
      </c>
      <c r="C10" s="436">
        <v>2245</v>
      </c>
      <c r="D10" s="437">
        <v>2300</v>
      </c>
      <c r="E10" s="278">
        <f t="shared" si="0"/>
        <v>0.024</v>
      </c>
      <c r="F10" s="435" t="str">
        <f t="shared" si="1"/>
        <v>是</v>
      </c>
    </row>
    <row r="11" ht="37.5" customHeight="1" spans="1:6">
      <c r="A11" s="290" t="s">
        <v>31</v>
      </c>
      <c r="B11" s="253" t="s">
        <v>32</v>
      </c>
      <c r="C11" s="436">
        <v>1194</v>
      </c>
      <c r="D11" s="437">
        <v>1200</v>
      </c>
      <c r="E11" s="278">
        <f t="shared" si="0"/>
        <v>0.005</v>
      </c>
      <c r="F11" s="435" t="str">
        <f t="shared" si="1"/>
        <v>是</v>
      </c>
    </row>
    <row r="12" ht="37.5" customHeight="1" spans="1:6">
      <c r="A12" s="290" t="s">
        <v>33</v>
      </c>
      <c r="B12" s="253" t="s">
        <v>34</v>
      </c>
      <c r="C12" s="436">
        <v>2396</v>
      </c>
      <c r="D12" s="437">
        <v>2425</v>
      </c>
      <c r="E12" s="278">
        <f t="shared" si="0"/>
        <v>0.012</v>
      </c>
      <c r="F12" s="435" t="str">
        <f t="shared" si="1"/>
        <v>是</v>
      </c>
    </row>
    <row r="13" ht="37.5" customHeight="1" spans="1:6">
      <c r="A13" s="290" t="s">
        <v>35</v>
      </c>
      <c r="B13" s="253" t="s">
        <v>36</v>
      </c>
      <c r="C13" s="436">
        <v>14863</v>
      </c>
      <c r="D13" s="437">
        <v>12665</v>
      </c>
      <c r="E13" s="278">
        <f t="shared" si="0"/>
        <v>-0.148</v>
      </c>
      <c r="F13" s="435" t="str">
        <f t="shared" si="1"/>
        <v>是</v>
      </c>
    </row>
    <row r="14" ht="37.5" customHeight="1" spans="1:6">
      <c r="A14" s="290" t="s">
        <v>37</v>
      </c>
      <c r="B14" s="253" t="s">
        <v>38</v>
      </c>
      <c r="C14" s="436">
        <v>870</v>
      </c>
      <c r="D14" s="437">
        <v>920</v>
      </c>
      <c r="E14" s="278">
        <f t="shared" si="0"/>
        <v>0.057</v>
      </c>
      <c r="F14" s="435" t="str">
        <f t="shared" si="1"/>
        <v>是</v>
      </c>
    </row>
    <row r="15" ht="37.5" customHeight="1" spans="1:6">
      <c r="A15" s="290" t="s">
        <v>39</v>
      </c>
      <c r="B15" s="253" t="s">
        <v>40</v>
      </c>
      <c r="C15" s="436">
        <v>216</v>
      </c>
      <c r="D15" s="437">
        <v>1400</v>
      </c>
      <c r="E15" s="278">
        <f t="shared" si="0"/>
        <v>5.481</v>
      </c>
      <c r="F15" s="435" t="str">
        <f t="shared" si="1"/>
        <v>是</v>
      </c>
    </row>
    <row r="16" ht="37.5" customHeight="1" spans="1:6">
      <c r="A16" s="290" t="s">
        <v>41</v>
      </c>
      <c r="B16" s="253" t="s">
        <v>42</v>
      </c>
      <c r="C16" s="436">
        <v>17514</v>
      </c>
      <c r="D16" s="437">
        <v>22000</v>
      </c>
      <c r="E16" s="278">
        <f t="shared" si="0"/>
        <v>0.256</v>
      </c>
      <c r="F16" s="435" t="str">
        <f t="shared" si="1"/>
        <v>是</v>
      </c>
    </row>
    <row r="17" ht="37.5" customHeight="1" spans="1:6">
      <c r="A17" s="290" t="s">
        <v>43</v>
      </c>
      <c r="B17" s="253" t="s">
        <v>44</v>
      </c>
      <c r="C17" s="436">
        <v>5120</v>
      </c>
      <c r="D17" s="437">
        <v>6000</v>
      </c>
      <c r="E17" s="278">
        <f t="shared" si="0"/>
        <v>0.172</v>
      </c>
      <c r="F17" s="435" t="str">
        <f t="shared" si="1"/>
        <v>是</v>
      </c>
    </row>
    <row r="18" ht="37.5" customHeight="1" spans="1:6">
      <c r="A18" s="290" t="s">
        <v>45</v>
      </c>
      <c r="B18" s="253" t="s">
        <v>46</v>
      </c>
      <c r="C18" s="436">
        <v>107</v>
      </c>
      <c r="D18" s="437">
        <v>110</v>
      </c>
      <c r="E18" s="278">
        <f t="shared" si="0"/>
        <v>0.028</v>
      </c>
      <c r="F18" s="435" t="str">
        <f t="shared" si="1"/>
        <v>是</v>
      </c>
    </row>
    <row r="19" ht="37.5" customHeight="1" spans="1:6">
      <c r="A19" s="656" t="s">
        <v>1582</v>
      </c>
      <c r="B19" s="253" t="s">
        <v>48</v>
      </c>
      <c r="C19" s="436">
        <v>34</v>
      </c>
      <c r="D19" s="437"/>
      <c r="E19" s="278">
        <f t="shared" si="0"/>
        <v>-1</v>
      </c>
      <c r="F19" s="435" t="str">
        <f t="shared" si="1"/>
        <v>是</v>
      </c>
    </row>
    <row r="20" ht="37.5" customHeight="1" spans="1:6">
      <c r="A20" s="286" t="s">
        <v>49</v>
      </c>
      <c r="B20" s="433" t="s">
        <v>50</v>
      </c>
      <c r="C20" s="434">
        <f>SUM(C21:C28)</f>
        <v>23696</v>
      </c>
      <c r="D20" s="434">
        <f>SUM(D21:D28)</f>
        <v>21500</v>
      </c>
      <c r="E20" s="275">
        <f t="shared" si="0"/>
        <v>-0.093</v>
      </c>
      <c r="F20" s="435" t="str">
        <f t="shared" si="1"/>
        <v>是</v>
      </c>
    </row>
    <row r="21" ht="37.5" customHeight="1" spans="1:6">
      <c r="A21" s="438" t="s">
        <v>51</v>
      </c>
      <c r="B21" s="253" t="s">
        <v>52</v>
      </c>
      <c r="C21" s="436">
        <v>2379</v>
      </c>
      <c r="D21" s="437">
        <v>1650</v>
      </c>
      <c r="E21" s="278">
        <f t="shared" si="0"/>
        <v>-0.306</v>
      </c>
      <c r="F21" s="435" t="str">
        <f t="shared" si="1"/>
        <v>是</v>
      </c>
    </row>
    <row r="22" ht="37.5" customHeight="1" spans="1:6">
      <c r="A22" s="290" t="s">
        <v>53</v>
      </c>
      <c r="B22" s="439" t="s">
        <v>54</v>
      </c>
      <c r="C22" s="436">
        <v>1638</v>
      </c>
      <c r="D22" s="437">
        <v>1446</v>
      </c>
      <c r="E22" s="278">
        <f t="shared" si="0"/>
        <v>-0.117</v>
      </c>
      <c r="F22" s="435" t="str">
        <f t="shared" si="1"/>
        <v>是</v>
      </c>
    </row>
    <row r="23" ht="37.5" customHeight="1" spans="1:6">
      <c r="A23" s="290" t="s">
        <v>55</v>
      </c>
      <c r="B23" s="253" t="s">
        <v>56</v>
      </c>
      <c r="C23" s="436">
        <v>1974</v>
      </c>
      <c r="D23" s="437">
        <v>3711</v>
      </c>
      <c r="E23" s="278">
        <f t="shared" si="0"/>
        <v>0.88</v>
      </c>
      <c r="F23" s="435" t="str">
        <f t="shared" si="1"/>
        <v>是</v>
      </c>
    </row>
    <row r="24" ht="37.5" customHeight="1" spans="1:6">
      <c r="A24" s="290" t="s">
        <v>57</v>
      </c>
      <c r="B24" s="253" t="s">
        <v>58</v>
      </c>
      <c r="C24" s="436"/>
      <c r="D24" s="437"/>
      <c r="E24" s="278" t="str">
        <f t="shared" si="0"/>
        <v/>
      </c>
      <c r="F24" s="435" t="str">
        <f t="shared" si="1"/>
        <v>否</v>
      </c>
    </row>
    <row r="25" ht="37.5" customHeight="1" spans="1:6">
      <c r="A25" s="290" t="s">
        <v>59</v>
      </c>
      <c r="B25" s="253" t="s">
        <v>60</v>
      </c>
      <c r="C25" s="436">
        <v>16706</v>
      </c>
      <c r="D25" s="437">
        <v>13615</v>
      </c>
      <c r="E25" s="278">
        <f t="shared" si="0"/>
        <v>-0.185</v>
      </c>
      <c r="F25" s="435" t="str">
        <f t="shared" si="1"/>
        <v>是</v>
      </c>
    </row>
    <row r="26" ht="37.5" customHeight="1" spans="1:6">
      <c r="A26" s="290" t="s">
        <v>61</v>
      </c>
      <c r="B26" s="253" t="s">
        <v>62</v>
      </c>
      <c r="C26" s="436"/>
      <c r="D26" s="437"/>
      <c r="E26" s="278" t="str">
        <f t="shared" si="0"/>
        <v/>
      </c>
      <c r="F26" s="435" t="str">
        <f t="shared" si="1"/>
        <v>否</v>
      </c>
    </row>
    <row r="27" ht="37.5" customHeight="1" spans="1:6">
      <c r="A27" s="290" t="s">
        <v>63</v>
      </c>
      <c r="B27" s="253" t="s">
        <v>64</v>
      </c>
      <c r="C27" s="436">
        <v>822</v>
      </c>
      <c r="D27" s="437">
        <v>950</v>
      </c>
      <c r="E27" s="278">
        <f t="shared" si="0"/>
        <v>0.156</v>
      </c>
      <c r="F27" s="435" t="str">
        <f t="shared" si="1"/>
        <v>是</v>
      </c>
    </row>
    <row r="28" ht="37.5" customHeight="1" spans="1:6">
      <c r="A28" s="290" t="s">
        <v>65</v>
      </c>
      <c r="B28" s="253" t="s">
        <v>66</v>
      </c>
      <c r="C28" s="436">
        <v>177</v>
      </c>
      <c r="D28" s="437">
        <v>128</v>
      </c>
      <c r="E28" s="278">
        <f t="shared" si="0"/>
        <v>-0.277</v>
      </c>
      <c r="F28" s="435" t="str">
        <f t="shared" si="1"/>
        <v>是</v>
      </c>
    </row>
    <row r="29" ht="37.5" customHeight="1" spans="1:6">
      <c r="A29" s="290"/>
      <c r="B29" s="253"/>
      <c r="C29" s="437"/>
      <c r="D29" s="437"/>
      <c r="E29" s="275"/>
      <c r="F29" s="435" t="str">
        <f t="shared" si="1"/>
        <v>是</v>
      </c>
    </row>
    <row r="30" s="423" customFormat="1" ht="37.5" customHeight="1" spans="1:6">
      <c r="A30" s="440"/>
      <c r="B30" s="409" t="s">
        <v>67</v>
      </c>
      <c r="C30" s="434">
        <f>SUM(C20,C4)</f>
        <v>90258</v>
      </c>
      <c r="D30" s="434">
        <f>SUM(D20,D4)</f>
        <v>93010</v>
      </c>
      <c r="E30" s="275">
        <f>IF(C30&gt;0,D30/C30-1,IF(C30&lt;0,-(D30/C30-1),""))</f>
        <v>0.03</v>
      </c>
      <c r="F30" s="435" t="str">
        <f t="shared" si="1"/>
        <v>是</v>
      </c>
    </row>
    <row r="31" ht="37.5" customHeight="1" spans="1:6">
      <c r="A31" s="286">
        <v>105</v>
      </c>
      <c r="B31" s="250" t="s">
        <v>68</v>
      </c>
      <c r="C31" s="434">
        <v>86420</v>
      </c>
      <c r="D31" s="434"/>
      <c r="E31" s="275">
        <f t="shared" ref="E31:E40" si="2">IF(C31&gt;0,D31/C31-1,IF(C31&lt;0,-(D31/C31-1),""))</f>
        <v>-1</v>
      </c>
      <c r="F31" s="435" t="str">
        <f t="shared" si="1"/>
        <v>是</v>
      </c>
    </row>
    <row r="32" ht="37.5" customHeight="1" spans="1:6">
      <c r="A32" s="432">
        <v>110</v>
      </c>
      <c r="B32" s="433" t="s">
        <v>69</v>
      </c>
      <c r="C32" s="434">
        <f>SUM(C33:C39)</f>
        <v>202589</v>
      </c>
      <c r="D32" s="434">
        <f>SUM(D33:D39)</f>
        <v>203236</v>
      </c>
      <c r="E32" s="275">
        <f t="shared" si="2"/>
        <v>0.003</v>
      </c>
      <c r="F32" s="435" t="str">
        <f t="shared" si="1"/>
        <v>是</v>
      </c>
    </row>
    <row r="33" ht="37.5" customHeight="1" spans="1:6">
      <c r="A33" s="290">
        <v>11001</v>
      </c>
      <c r="B33" s="253" t="s">
        <v>70</v>
      </c>
      <c r="C33" s="437">
        <v>5214</v>
      </c>
      <c r="D33" s="437">
        <v>5214</v>
      </c>
      <c r="E33" s="278">
        <f t="shared" si="2"/>
        <v>0</v>
      </c>
      <c r="F33" s="435" t="str">
        <f t="shared" si="1"/>
        <v>是</v>
      </c>
    </row>
    <row r="34" ht="37.5" customHeight="1" spans="1:6">
      <c r="A34" s="290"/>
      <c r="B34" s="253" t="s">
        <v>71</v>
      </c>
      <c r="C34" s="437">
        <v>71418</v>
      </c>
      <c r="D34" s="437">
        <v>40429</v>
      </c>
      <c r="E34" s="278">
        <f t="shared" si="2"/>
        <v>-0.434</v>
      </c>
      <c r="F34" s="435"/>
    </row>
    <row r="35" ht="37.5" customHeight="1" spans="1:6">
      <c r="A35" s="290"/>
      <c r="B35" s="253" t="s">
        <v>72</v>
      </c>
      <c r="C35" s="437">
        <v>100833</v>
      </c>
      <c r="D35" s="437">
        <v>34940</v>
      </c>
      <c r="E35" s="278">
        <f t="shared" si="2"/>
        <v>-0.653</v>
      </c>
      <c r="F35" s="435" t="str">
        <f t="shared" ref="F35:F40" si="3">IF(LEN(A35)=3,"是",IF(B35&lt;&gt;"",IF(SUM(C35:D35)&lt;&gt;0,"是","否"),"是"))</f>
        <v>是</v>
      </c>
    </row>
    <row r="36" ht="37.5" customHeight="1" spans="1:6">
      <c r="A36" s="290">
        <v>11008</v>
      </c>
      <c r="B36" s="253" t="s">
        <v>73</v>
      </c>
      <c r="C36" s="437">
        <v>1030</v>
      </c>
      <c r="D36" s="437">
        <v>26781</v>
      </c>
      <c r="E36" s="278">
        <f t="shared" si="2"/>
        <v>25.001</v>
      </c>
      <c r="F36" s="435" t="str">
        <f t="shared" si="3"/>
        <v>是</v>
      </c>
    </row>
    <row r="37" ht="37.5" customHeight="1" spans="1:6">
      <c r="A37" s="290">
        <v>11009</v>
      </c>
      <c r="B37" s="253" t="s">
        <v>74</v>
      </c>
      <c r="C37" s="437">
        <v>23366</v>
      </c>
      <c r="D37" s="437">
        <v>95872</v>
      </c>
      <c r="E37" s="278">
        <f t="shared" si="2"/>
        <v>3.103</v>
      </c>
      <c r="F37" s="435" t="str">
        <f t="shared" si="3"/>
        <v>是</v>
      </c>
    </row>
    <row r="38" s="424" customFormat="1" ht="37.5" customHeight="1" spans="1:6">
      <c r="A38" s="441">
        <v>11013</v>
      </c>
      <c r="B38" s="442" t="s">
        <v>75</v>
      </c>
      <c r="C38" s="437"/>
      <c r="D38" s="437"/>
      <c r="E38" s="275" t="str">
        <f t="shared" si="2"/>
        <v/>
      </c>
      <c r="F38" s="435" t="str">
        <f t="shared" si="3"/>
        <v>否</v>
      </c>
    </row>
    <row r="39" s="424" customFormat="1" ht="37.5" customHeight="1" spans="1:6">
      <c r="A39" s="441">
        <v>11015</v>
      </c>
      <c r="B39" s="442" t="s">
        <v>76</v>
      </c>
      <c r="C39" s="437">
        <v>728</v>
      </c>
      <c r="D39" s="437"/>
      <c r="E39" s="275">
        <f t="shared" si="2"/>
        <v>-1</v>
      </c>
      <c r="F39" s="435" t="str">
        <f t="shared" si="3"/>
        <v>是</v>
      </c>
    </row>
    <row r="40" ht="37.5" customHeight="1" spans="1:6">
      <c r="A40" s="443"/>
      <c r="B40" s="444" t="s">
        <v>77</v>
      </c>
      <c r="C40" s="434">
        <f>SUM(C30:C31,C32)</f>
        <v>379267</v>
      </c>
      <c r="D40" s="434">
        <f>SUM(D30:D31,D32)</f>
        <v>296246</v>
      </c>
      <c r="E40" s="275">
        <f t="shared" si="2"/>
        <v>-0.219</v>
      </c>
      <c r="F40" s="435" t="str">
        <f t="shared" si="3"/>
        <v>是</v>
      </c>
    </row>
    <row r="41" spans="3:4">
      <c r="C41" s="393"/>
      <c r="D41" s="393"/>
    </row>
    <row r="42" spans="4:4">
      <c r="D42" s="393"/>
    </row>
    <row r="43" spans="3:4">
      <c r="C43" s="393"/>
      <c r="D43" s="393"/>
    </row>
    <row r="44" spans="4:4">
      <c r="D44" s="393"/>
    </row>
    <row r="45" spans="3:4">
      <c r="C45" s="393"/>
      <c r="D45" s="393"/>
    </row>
    <row r="46" spans="3:4">
      <c r="C46" s="393"/>
      <c r="D46" s="393"/>
    </row>
    <row r="47" spans="4:4">
      <c r="D47" s="393"/>
    </row>
    <row r="48" spans="3:4">
      <c r="C48" s="393"/>
      <c r="D48" s="393"/>
    </row>
    <row r="49" spans="3:4">
      <c r="C49" s="393"/>
      <c r="D49" s="393"/>
    </row>
    <row r="50" spans="3:4">
      <c r="C50" s="393"/>
      <c r="D50" s="393"/>
    </row>
    <row r="51" spans="3:4">
      <c r="C51" s="393"/>
      <c r="D51" s="393"/>
    </row>
    <row r="52" spans="4:4">
      <c r="D52" s="393"/>
    </row>
    <row r="53" spans="3:4">
      <c r="C53" s="393"/>
      <c r="D53" s="393"/>
    </row>
  </sheetData>
  <autoFilter ref="A3:F40">
    <extLst/>
  </autoFilter>
  <mergeCells count="1">
    <mergeCell ref="B1:E1"/>
  </mergeCells>
  <conditionalFormatting sqref="E2">
    <cfRule type="cellIs" dxfId="0" priority="38" stopIfTrue="1" operator="lessThanOrEqual">
      <formula>-1</formula>
    </cfRule>
  </conditionalFormatting>
  <conditionalFormatting sqref="C4">
    <cfRule type="expression" dxfId="1" priority="33" stopIfTrue="1">
      <formula>"len($A:$A)=3"</formula>
    </cfRule>
  </conditionalFormatting>
  <conditionalFormatting sqref="A31:B31">
    <cfRule type="expression" dxfId="1" priority="44" stopIfTrue="1">
      <formula>"len($A:$A)=3"</formula>
    </cfRule>
  </conditionalFormatting>
  <conditionalFormatting sqref="D31">
    <cfRule type="expression" dxfId="1" priority="18" stopIfTrue="1">
      <formula>"len($A:$A)=3"</formula>
    </cfRule>
  </conditionalFormatting>
  <conditionalFormatting sqref="B7:B8">
    <cfRule type="expression" dxfId="1" priority="52" stopIfTrue="1">
      <formula>"len($A:$A)=3"</formula>
    </cfRule>
  </conditionalFormatting>
  <conditionalFormatting sqref="B32: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33:C35">
    <cfRule type="expression" dxfId="1" priority="27" stopIfTrue="1">
      <formula>"len($A:$A)=3"</formula>
    </cfRule>
  </conditionalFormatting>
  <conditionalFormatting sqref="C36:C37">
    <cfRule type="expression" dxfId="1" priority="25" stopIfTrue="1">
      <formula>"len($A:$A)=3"</formula>
    </cfRule>
  </conditionalFormatting>
  <conditionalFormatting sqref="D4:D29">
    <cfRule type="expression" dxfId="1" priority="19" stopIfTrue="1">
      <formula>"len($A:$A)=3"</formula>
    </cfRule>
  </conditionalFormatting>
  <conditionalFormatting sqref="D4:D6">
    <cfRule type="expression" dxfId="1" priority="22" stopIfTrue="1">
      <formula>"len($A:$A)=3"</formula>
    </cfRule>
  </conditionalFormatting>
  <conditionalFormatting sqref="D7:D8">
    <cfRule type="expression" dxfId="1" priority="20" stopIfTrue="1">
      <formula>"len($A:$A)=3"</formula>
    </cfRule>
  </conditionalFormatting>
  <conditionalFormatting sqref="D33: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F4:F40">
    <cfRule type="cellIs" dxfId="2" priority="36" stopIfTrue="1" operator="lessThan">
      <formula>0</formula>
    </cfRule>
    <cfRule type="cellIs" dxfId="2" priority="37" stopIfTrue="1" operator="lessThan">
      <formula>0</formula>
    </cfRule>
  </conditionalFormatting>
  <conditionalFormatting sqref="A4:B29">
    <cfRule type="expression" dxfId="1" priority="49" stopIfTrue="1">
      <formula>"len($A:$A)=3"</formula>
    </cfRule>
  </conditionalFormatting>
  <conditionalFormatting sqref="B4:B6 B31 B40">
    <cfRule type="expression" dxfId="1" priority="58" stopIfTrue="1">
      <formula>"len($A:$A)=3"</formula>
    </cfRule>
  </conditionalFormatting>
  <conditionalFormatting sqref="C4 C20 C29">
    <cfRule type="expression" dxfId="1" priority="30" stopIfTrue="1">
      <formula>"len($A:$A)=3"</formula>
    </cfRule>
  </conditionalFormatting>
  <conditionalFormatting sqref="D31 D33:D35">
    <cfRule type="expression" dxfId="1" priority="23" stopIfTrue="1">
      <formula>"len($A:$A)=3"</formula>
    </cfRule>
  </conditionalFormatting>
  <conditionalFormatting sqref="A32:B35 B39:B40">
    <cfRule type="expression" dxfId="1" priority="12" stopIfTrue="1">
      <formula>"len($A:$A)=3"</formula>
    </cfRule>
  </conditionalFormatting>
  <conditionalFormatting sqref="C32:D35">
    <cfRule type="expression" dxfId="1" priority="28" stopIfTrue="1">
      <formula>"len($A:$A)=3"</formula>
    </cfRule>
    <cfRule type="expression" dxfId="1" priority="34" stopIfTrue="1">
      <formula>"len($A:$A)=3"</formula>
    </cfRule>
  </conditionalFormatting>
  <conditionalFormatting sqref="A33: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F51"/>
  <sheetViews>
    <sheetView showGridLines="0" showZeros="0" view="pageBreakPreview" zoomScale="70" zoomScaleNormal="90" workbookViewId="0">
      <pane ySplit="3" topLeftCell="A25" activePane="bottomLeft" state="frozen"/>
      <selection/>
      <selection pane="bottomLeft" activeCell="D28" sqref="D4:D28"/>
    </sheetView>
  </sheetViews>
  <sheetFormatPr defaultColWidth="9" defaultRowHeight="14.25" outlineLevelCol="5"/>
  <cols>
    <col min="1" max="1" width="12.75" style="266" customWidth="1"/>
    <col min="2" max="2" width="50.75" style="266" customWidth="1"/>
    <col min="3" max="5" width="20.6333333333333" style="266" customWidth="1"/>
    <col min="6" max="6" width="9.75" style="266" customWidth="1"/>
    <col min="7" max="16384" width="9" style="199"/>
  </cols>
  <sheetData>
    <row r="1" ht="45" customHeight="1" spans="1:5">
      <c r="A1" s="396"/>
      <c r="B1" s="267" t="str">
        <f>YEAR(封面!$B$7)&amp;"年澄江市一般公共预算收支情况表"</f>
        <v>2022年澄江市一般公共预算收支情况表</v>
      </c>
      <c r="C1" s="267"/>
      <c r="D1" s="267"/>
      <c r="E1" s="267"/>
    </row>
    <row r="2" ht="18.95" customHeight="1" spans="1:5">
      <c r="A2" s="397"/>
      <c r="B2" s="392" t="s">
        <v>1580</v>
      </c>
      <c r="C2" s="269"/>
      <c r="E2" s="398" t="s">
        <v>10</v>
      </c>
    </row>
    <row r="3" s="394" customFormat="1" ht="45" customHeight="1" spans="1:6">
      <c r="A3" s="399" t="s">
        <v>11</v>
      </c>
      <c r="B3" s="400" t="s">
        <v>12</v>
      </c>
      <c r="C3" s="46" t="str">
        <f>YEAR(封面!$B$7)-1&amp;"年执行数"</f>
        <v>2021年执行数</v>
      </c>
      <c r="D3" s="46" t="str">
        <f>YEAR(封面!$B$7)&amp;"年预算数"</f>
        <v>2022年预算数</v>
      </c>
      <c r="E3" s="400" t="s">
        <v>1581</v>
      </c>
      <c r="F3" s="401" t="s">
        <v>14</v>
      </c>
    </row>
    <row r="4" ht="37.5" customHeight="1" spans="1:6">
      <c r="A4" s="402" t="s">
        <v>78</v>
      </c>
      <c r="B4" s="403" t="s">
        <v>1583</v>
      </c>
      <c r="C4" s="404">
        <v>25427</v>
      </c>
      <c r="D4" s="405">
        <f>SUMIF('12'!$B$4:$B$1328,A4,'12'!$E$4:$E$1328)</f>
        <v>25277</v>
      </c>
      <c r="E4" s="406">
        <f>IF(C4&lt;&gt;0,D4/C4-1,"")</f>
        <v>-0.0059</v>
      </c>
      <c r="F4" s="210" t="str">
        <f t="shared" ref="F4:F38" si="0">IF(LEN(A4)=3,"是",IF(B4&lt;&gt;"",IF(SUM(C4:D4)&lt;&gt;0,"是","否"),"是"))</f>
        <v>是</v>
      </c>
    </row>
    <row r="5" ht="37.5" customHeight="1" spans="1:6">
      <c r="A5" s="402" t="s">
        <v>80</v>
      </c>
      <c r="B5" s="407" t="s">
        <v>81</v>
      </c>
      <c r="C5" s="404">
        <v>0</v>
      </c>
      <c r="D5" s="405">
        <f>SUMIF('12'!$B$4:$B$1328,A5,'12'!$E$4:$E$1328)</f>
        <v>0</v>
      </c>
      <c r="E5" s="406" t="str">
        <f t="shared" ref="E5:E28" si="1">IF(C5&lt;&gt;0,D5/C5-1,"")</f>
        <v/>
      </c>
      <c r="F5" s="210" t="str">
        <f t="shared" si="0"/>
        <v>是</v>
      </c>
    </row>
    <row r="6" ht="37.5" customHeight="1" spans="1:6">
      <c r="A6" s="402" t="s">
        <v>82</v>
      </c>
      <c r="B6" s="407" t="s">
        <v>83</v>
      </c>
      <c r="C6" s="404">
        <v>177</v>
      </c>
      <c r="D6" s="405">
        <f>SUMIF('12'!$B$4:$B$1328,A6,'12'!$E$4:$E$1328)</f>
        <v>142</v>
      </c>
      <c r="E6" s="406">
        <f t="shared" si="1"/>
        <v>-0.1977</v>
      </c>
      <c r="F6" s="210" t="str">
        <f t="shared" si="0"/>
        <v>是</v>
      </c>
    </row>
    <row r="7" ht="37.5" customHeight="1" spans="1:6">
      <c r="A7" s="402" t="s">
        <v>1584</v>
      </c>
      <c r="B7" s="407" t="s">
        <v>84</v>
      </c>
      <c r="C7" s="404">
        <v>8891</v>
      </c>
      <c r="D7" s="405">
        <f>SUMIF('12'!$B$4:$B$1328,A7,'12'!$E$4:$E$1328)</f>
        <v>8992</v>
      </c>
      <c r="E7" s="406">
        <f t="shared" si="1"/>
        <v>0.0114</v>
      </c>
      <c r="F7" s="210" t="str">
        <f t="shared" si="0"/>
        <v>是</v>
      </c>
    </row>
    <row r="8" ht="37.5" customHeight="1" spans="1:6">
      <c r="A8" s="402" t="s">
        <v>85</v>
      </c>
      <c r="B8" s="407" t="s">
        <v>86</v>
      </c>
      <c r="C8" s="404">
        <v>43402</v>
      </c>
      <c r="D8" s="405">
        <f>SUMIF('12'!$B$4:$B$1328,A8,'12'!$E$4:$E$1328)</f>
        <v>34663</v>
      </c>
      <c r="E8" s="406">
        <f t="shared" si="1"/>
        <v>-0.2014</v>
      </c>
      <c r="F8" s="210" t="str">
        <f t="shared" si="0"/>
        <v>是</v>
      </c>
    </row>
    <row r="9" ht="37.5" customHeight="1" spans="1:6">
      <c r="A9" s="402" t="s">
        <v>87</v>
      </c>
      <c r="B9" s="407" t="s">
        <v>88</v>
      </c>
      <c r="C9" s="404">
        <v>916</v>
      </c>
      <c r="D9" s="405">
        <f>SUMIF('12'!$B$4:$B$1328,A9,'12'!$E$4:$E$1328)</f>
        <v>1928</v>
      </c>
      <c r="E9" s="406">
        <f t="shared" si="1"/>
        <v>1.1048</v>
      </c>
      <c r="F9" s="210" t="str">
        <f t="shared" si="0"/>
        <v>是</v>
      </c>
    </row>
    <row r="10" ht="37.5" customHeight="1" spans="1:6">
      <c r="A10" s="402" t="s">
        <v>89</v>
      </c>
      <c r="B10" s="407" t="s">
        <v>90</v>
      </c>
      <c r="C10" s="404">
        <v>2914</v>
      </c>
      <c r="D10" s="405">
        <f>SUMIF('12'!$B$4:$B$1328,A10,'12'!$E$4:$E$1328)</f>
        <v>3481</v>
      </c>
      <c r="E10" s="406">
        <f t="shared" si="1"/>
        <v>0.1946</v>
      </c>
      <c r="F10" s="210" t="str">
        <f t="shared" si="0"/>
        <v>是</v>
      </c>
    </row>
    <row r="11" ht="37.5" customHeight="1" spans="1:6">
      <c r="A11" s="402" t="s">
        <v>91</v>
      </c>
      <c r="B11" s="407" t="s">
        <v>92</v>
      </c>
      <c r="C11" s="404">
        <v>30041</v>
      </c>
      <c r="D11" s="405">
        <f>SUMIF('12'!$B$4:$B$1328,A11,'12'!$E$4:$E$1328)</f>
        <v>36862</v>
      </c>
      <c r="E11" s="406">
        <f t="shared" si="1"/>
        <v>0.2271</v>
      </c>
      <c r="F11" s="210" t="str">
        <f t="shared" si="0"/>
        <v>是</v>
      </c>
    </row>
    <row r="12" ht="37.5" customHeight="1" spans="1:6">
      <c r="A12" s="402" t="s">
        <v>93</v>
      </c>
      <c r="B12" s="407" t="s">
        <v>94</v>
      </c>
      <c r="C12" s="404">
        <v>16827</v>
      </c>
      <c r="D12" s="405">
        <f>SUMIF('12'!$B$4:$B$1328,A12,'12'!$E$4:$E$1328)</f>
        <v>17908</v>
      </c>
      <c r="E12" s="406">
        <f t="shared" si="1"/>
        <v>0.0642</v>
      </c>
      <c r="F12" s="210" t="str">
        <f t="shared" si="0"/>
        <v>是</v>
      </c>
    </row>
    <row r="13" ht="37.5" customHeight="1" spans="1:6">
      <c r="A13" s="402" t="s">
        <v>95</v>
      </c>
      <c r="B13" s="407" t="s">
        <v>96</v>
      </c>
      <c r="C13" s="404">
        <v>33229</v>
      </c>
      <c r="D13" s="405">
        <f>SUMIF('12'!$B$4:$B$1328,A13,'12'!$E$4:$E$1328)</f>
        <v>45173</v>
      </c>
      <c r="E13" s="406">
        <f t="shared" si="1"/>
        <v>0.3594</v>
      </c>
      <c r="F13" s="210" t="str">
        <f t="shared" si="0"/>
        <v>是</v>
      </c>
    </row>
    <row r="14" ht="37.5" customHeight="1" spans="1:6">
      <c r="A14" s="402" t="s">
        <v>97</v>
      </c>
      <c r="B14" s="407" t="s">
        <v>98</v>
      </c>
      <c r="C14" s="404">
        <v>16703</v>
      </c>
      <c r="D14" s="405">
        <f>SUMIF('12'!$B$4:$B$1328,A14,'12'!$E$4:$E$1328)</f>
        <v>4988</v>
      </c>
      <c r="E14" s="406">
        <f t="shared" si="1"/>
        <v>-0.7014</v>
      </c>
      <c r="F14" s="210" t="str">
        <f t="shared" si="0"/>
        <v>是</v>
      </c>
    </row>
    <row r="15" ht="37.5" customHeight="1" spans="1:6">
      <c r="A15" s="402" t="s">
        <v>99</v>
      </c>
      <c r="B15" s="407" t="s">
        <v>100</v>
      </c>
      <c r="C15" s="405">
        <v>23262</v>
      </c>
      <c r="D15" s="405">
        <f>SUMIF('12'!$B$4:$B$1328,A15,'12'!$E$4:$E$1328)</f>
        <v>27004</v>
      </c>
      <c r="E15" s="406">
        <f t="shared" si="1"/>
        <v>0.1609</v>
      </c>
      <c r="F15" s="210" t="str">
        <f t="shared" si="0"/>
        <v>是</v>
      </c>
    </row>
    <row r="16" ht="37.5" customHeight="1" spans="1:6">
      <c r="A16" s="402" t="s">
        <v>101</v>
      </c>
      <c r="B16" s="407" t="s">
        <v>102</v>
      </c>
      <c r="C16" s="404">
        <v>2775</v>
      </c>
      <c r="D16" s="405">
        <f>SUMIF('12'!$B$4:$B$1328,A16,'12'!$E$4:$E$1328)</f>
        <v>2847</v>
      </c>
      <c r="E16" s="406">
        <f t="shared" si="1"/>
        <v>0.0259</v>
      </c>
      <c r="F16" s="210" t="str">
        <f t="shared" si="0"/>
        <v>是</v>
      </c>
    </row>
    <row r="17" ht="37.5" customHeight="1" spans="1:6">
      <c r="A17" s="402" t="s">
        <v>103</v>
      </c>
      <c r="B17" s="407" t="s">
        <v>104</v>
      </c>
      <c r="C17" s="404">
        <v>597</v>
      </c>
      <c r="D17" s="405">
        <f>SUMIF('12'!$B$4:$B$1328,A17,'12'!$E$4:$E$1328)</f>
        <v>608</v>
      </c>
      <c r="E17" s="406">
        <f t="shared" si="1"/>
        <v>0.0184</v>
      </c>
      <c r="F17" s="210" t="str">
        <f t="shared" si="0"/>
        <v>是</v>
      </c>
    </row>
    <row r="18" ht="37.5" customHeight="1" spans="1:6">
      <c r="A18" s="402" t="s">
        <v>105</v>
      </c>
      <c r="B18" s="407" t="s">
        <v>106</v>
      </c>
      <c r="C18" s="404">
        <v>214</v>
      </c>
      <c r="D18" s="405">
        <f>SUMIF('12'!$B$4:$B$1328,A18,'12'!$E$4:$E$1328)</f>
        <v>321</v>
      </c>
      <c r="E18" s="406">
        <f t="shared" si="1"/>
        <v>0.5</v>
      </c>
      <c r="F18" s="210" t="str">
        <f t="shared" si="0"/>
        <v>是</v>
      </c>
    </row>
    <row r="19" ht="37.5" customHeight="1" spans="1:6">
      <c r="A19" s="402" t="s">
        <v>107</v>
      </c>
      <c r="B19" s="407" t="s">
        <v>108</v>
      </c>
      <c r="C19" s="404">
        <v>363</v>
      </c>
      <c r="D19" s="405">
        <f>SUMIF('12'!$B$4:$B$1328,A19,'12'!$E$4:$E$1328)</f>
        <v>0</v>
      </c>
      <c r="E19" s="406">
        <f t="shared" si="1"/>
        <v>-1</v>
      </c>
      <c r="F19" s="210" t="str">
        <f t="shared" si="0"/>
        <v>是</v>
      </c>
    </row>
    <row r="20" ht="37.5" customHeight="1" spans="1:6">
      <c r="A20" s="402" t="s">
        <v>109</v>
      </c>
      <c r="B20" s="407" t="s">
        <v>110</v>
      </c>
      <c r="C20" s="404">
        <v>0</v>
      </c>
      <c r="D20" s="405">
        <f>SUMIF('12'!$B$4:$B$1328,A20,'12'!$E$4:$E$1328)</f>
        <v>0</v>
      </c>
      <c r="E20" s="406" t="str">
        <f t="shared" si="1"/>
        <v/>
      </c>
      <c r="F20" s="210" t="str">
        <f t="shared" si="0"/>
        <v>是</v>
      </c>
    </row>
    <row r="21" ht="37.5" customHeight="1" spans="1:6">
      <c r="A21" s="402" t="s">
        <v>111</v>
      </c>
      <c r="B21" s="407" t="s">
        <v>112</v>
      </c>
      <c r="C21" s="404">
        <v>1546</v>
      </c>
      <c r="D21" s="405">
        <f>SUMIF('12'!$B$4:$B$1328,A21,'12'!$E$4:$E$1328)</f>
        <v>1774</v>
      </c>
      <c r="E21" s="406">
        <f t="shared" si="1"/>
        <v>0.1475</v>
      </c>
      <c r="F21" s="210" t="str">
        <f t="shared" si="0"/>
        <v>是</v>
      </c>
    </row>
    <row r="22" ht="37.5" customHeight="1" spans="1:6">
      <c r="A22" s="402" t="s">
        <v>113</v>
      </c>
      <c r="B22" s="407" t="s">
        <v>114</v>
      </c>
      <c r="C22" s="404">
        <v>17823</v>
      </c>
      <c r="D22" s="405">
        <f>SUMIF('12'!$B$4:$B$1328,A22,'12'!$E$4:$E$1328)</f>
        <v>8436</v>
      </c>
      <c r="E22" s="406">
        <f t="shared" si="1"/>
        <v>-0.5267</v>
      </c>
      <c r="F22" s="210" t="str">
        <f t="shared" si="0"/>
        <v>是</v>
      </c>
    </row>
    <row r="23" ht="37.5" customHeight="1" spans="1:6">
      <c r="A23" s="402" t="s">
        <v>115</v>
      </c>
      <c r="B23" s="407" t="s">
        <v>116</v>
      </c>
      <c r="C23" s="404">
        <v>386</v>
      </c>
      <c r="D23" s="405">
        <f>SUMIF('12'!$B$4:$B$1328,A23,'12'!$E$4:$E$1328)</f>
        <v>65</v>
      </c>
      <c r="E23" s="406">
        <f t="shared" si="1"/>
        <v>-0.8316</v>
      </c>
      <c r="F23" s="210" t="str">
        <f t="shared" si="0"/>
        <v>是</v>
      </c>
    </row>
    <row r="24" ht="37.5" customHeight="1" spans="1:6">
      <c r="A24" s="402" t="s">
        <v>117</v>
      </c>
      <c r="B24" s="407" t="s">
        <v>118</v>
      </c>
      <c r="C24" s="404">
        <v>1224</v>
      </c>
      <c r="D24" s="405">
        <f>SUMIF('12'!$B$4:$B$1328,A24,'12'!$E$4:$E$1328)</f>
        <v>2842</v>
      </c>
      <c r="E24" s="406">
        <f t="shared" si="1"/>
        <v>1.3219</v>
      </c>
      <c r="F24" s="210" t="str">
        <f t="shared" si="0"/>
        <v>是</v>
      </c>
    </row>
    <row r="25" ht="37.5" customHeight="1" spans="1:6">
      <c r="A25" s="402" t="s">
        <v>119</v>
      </c>
      <c r="B25" s="407" t="s">
        <v>120</v>
      </c>
      <c r="C25" s="404"/>
      <c r="D25" s="405">
        <f>SUMIF('12'!$B$4:$B$1328,A25,'12'!$E$4:$E$1328)</f>
        <v>4000</v>
      </c>
      <c r="E25" s="406" t="str">
        <f t="shared" si="1"/>
        <v/>
      </c>
      <c r="F25" s="210" t="str">
        <f t="shared" si="0"/>
        <v>是</v>
      </c>
    </row>
    <row r="26" ht="37.5" customHeight="1" spans="1:6">
      <c r="A26" s="402" t="s">
        <v>121</v>
      </c>
      <c r="B26" s="407" t="s">
        <v>122</v>
      </c>
      <c r="C26" s="404">
        <v>7079</v>
      </c>
      <c r="D26" s="405">
        <f>SUMIF('12'!$B$4:$B$1328,A26,'12'!$E$4:$E$1328)</f>
        <v>9200</v>
      </c>
      <c r="E26" s="406">
        <f t="shared" si="1"/>
        <v>0.2996</v>
      </c>
      <c r="F26" s="210" t="str">
        <f t="shared" si="0"/>
        <v>是</v>
      </c>
    </row>
    <row r="27" ht="37.5" customHeight="1" spans="1:6">
      <c r="A27" s="402" t="s">
        <v>123</v>
      </c>
      <c r="B27" s="407" t="s">
        <v>124</v>
      </c>
      <c r="C27" s="404">
        <v>91</v>
      </c>
      <c r="D27" s="405">
        <f>SUMIF('12'!$B$4:$B$1328,A27,'12'!$E$4:$E$1328)</f>
        <v>28</v>
      </c>
      <c r="E27" s="406">
        <f t="shared" si="1"/>
        <v>-0.6923</v>
      </c>
      <c r="F27" s="210" t="str">
        <f t="shared" si="0"/>
        <v>是</v>
      </c>
    </row>
    <row r="28" ht="37.5" customHeight="1" spans="1:6">
      <c r="A28" s="402" t="s">
        <v>125</v>
      </c>
      <c r="B28" s="407" t="s">
        <v>126</v>
      </c>
      <c r="C28" s="404">
        <v>462</v>
      </c>
      <c r="D28" s="405">
        <f>SUMIF('12'!$B$4:$B$1328,A28,'12'!$E$4:$E$1328)</f>
        <v>4840</v>
      </c>
      <c r="E28" s="406">
        <f t="shared" si="1"/>
        <v>9.4762</v>
      </c>
      <c r="F28" s="210" t="str">
        <f t="shared" si="0"/>
        <v>是</v>
      </c>
    </row>
    <row r="29" ht="37.5" customHeight="1" spans="1:6">
      <c r="A29" s="402"/>
      <c r="B29" s="407"/>
      <c r="C29" s="405"/>
      <c r="D29" s="405"/>
      <c r="E29" s="406"/>
      <c r="F29" s="210" t="str">
        <f t="shared" si="0"/>
        <v>是</v>
      </c>
    </row>
    <row r="30" s="42" customFormat="1" ht="37.5" customHeight="1" spans="1:6">
      <c r="A30" s="408"/>
      <c r="B30" s="409" t="s">
        <v>127</v>
      </c>
      <c r="C30" s="410">
        <f>SUM(C4:C28)</f>
        <v>234349</v>
      </c>
      <c r="D30" s="410">
        <f>SUM(D4:D28)</f>
        <v>241379</v>
      </c>
      <c r="E30" s="411">
        <f t="shared" ref="E29:E38" si="2">IF(C30&lt;&gt;0,D30/C30-1,"")</f>
        <v>0.03</v>
      </c>
      <c r="F30" s="210" t="str">
        <f t="shared" si="0"/>
        <v>是</v>
      </c>
    </row>
    <row r="31" ht="37.5" customHeight="1" spans="1:6">
      <c r="A31" s="283">
        <v>230</v>
      </c>
      <c r="B31" s="412" t="s">
        <v>128</v>
      </c>
      <c r="C31" s="410">
        <f>SUM(C32:C35)</f>
        <v>30645</v>
      </c>
      <c r="D31" s="410">
        <f>SUM(D32:D35)</f>
        <v>29067</v>
      </c>
      <c r="E31" s="411">
        <f t="shared" si="2"/>
        <v>-0.0515</v>
      </c>
      <c r="F31" s="210" t="str">
        <f t="shared" si="0"/>
        <v>是</v>
      </c>
    </row>
    <row r="32" ht="37.5" customHeight="1" spans="1:6">
      <c r="A32" s="413">
        <v>23006</v>
      </c>
      <c r="B32" s="414" t="s">
        <v>129</v>
      </c>
      <c r="C32" s="405">
        <v>30645</v>
      </c>
      <c r="D32" s="405">
        <v>29067</v>
      </c>
      <c r="E32" s="406">
        <f t="shared" si="2"/>
        <v>-0.0515</v>
      </c>
      <c r="F32" s="210" t="str">
        <f t="shared" si="0"/>
        <v>是</v>
      </c>
    </row>
    <row r="33" ht="36" customHeight="1" spans="1:6">
      <c r="A33" s="402">
        <v>23008</v>
      </c>
      <c r="B33" s="414" t="s">
        <v>130</v>
      </c>
      <c r="C33" s="405"/>
      <c r="D33" s="405"/>
      <c r="E33" s="406" t="str">
        <f t="shared" si="2"/>
        <v/>
      </c>
      <c r="F33" s="210" t="str">
        <f t="shared" si="0"/>
        <v>否</v>
      </c>
    </row>
    <row r="34" ht="37.5" customHeight="1" spans="1:6">
      <c r="A34" s="415">
        <v>23015</v>
      </c>
      <c r="B34" s="416" t="s">
        <v>131</v>
      </c>
      <c r="C34" s="405"/>
      <c r="D34" s="405"/>
      <c r="E34" s="406" t="str">
        <f t="shared" si="2"/>
        <v/>
      </c>
      <c r="F34" s="210" t="str">
        <f t="shared" si="0"/>
        <v>否</v>
      </c>
    </row>
    <row r="35" s="395" customFormat="1" ht="36" customHeight="1" spans="1:6">
      <c r="A35" s="415">
        <v>23016</v>
      </c>
      <c r="B35" s="416" t="s">
        <v>132</v>
      </c>
      <c r="C35" s="405"/>
      <c r="D35" s="405"/>
      <c r="E35" s="406" t="str">
        <f t="shared" si="2"/>
        <v/>
      </c>
      <c r="F35" s="210" t="str">
        <f t="shared" si="0"/>
        <v>否</v>
      </c>
    </row>
    <row r="36" s="395" customFormat="1" ht="37.5" customHeight="1" spans="1:6">
      <c r="A36" s="283">
        <v>231</v>
      </c>
      <c r="B36" s="417" t="s">
        <v>133</v>
      </c>
      <c r="C36" s="410">
        <v>87492</v>
      </c>
      <c r="D36" s="410">
        <v>25800</v>
      </c>
      <c r="E36" s="411">
        <f t="shared" si="2"/>
        <v>-0.7051</v>
      </c>
      <c r="F36" s="210" t="str">
        <f t="shared" si="0"/>
        <v>是</v>
      </c>
    </row>
    <row r="37" s="395" customFormat="1" ht="37.5" customHeight="1" spans="1:6">
      <c r="A37" s="283">
        <v>23009</v>
      </c>
      <c r="B37" s="418" t="s">
        <v>134</v>
      </c>
      <c r="C37" s="410">
        <v>26781</v>
      </c>
      <c r="D37" s="410"/>
      <c r="E37" s="411">
        <f t="shared" si="2"/>
        <v>-1</v>
      </c>
      <c r="F37" s="210" t="str">
        <f t="shared" si="0"/>
        <v>是</v>
      </c>
    </row>
    <row r="38" ht="37.5" customHeight="1" spans="1:6">
      <c r="A38" s="408"/>
      <c r="B38" s="419" t="s">
        <v>135</v>
      </c>
      <c r="C38" s="410">
        <f>SUM(C30:C31,C36:C37)</f>
        <v>379267</v>
      </c>
      <c r="D38" s="410">
        <f>SUM(D30:D31,D36:D37)</f>
        <v>296246</v>
      </c>
      <c r="E38" s="411">
        <f t="shared" si="2"/>
        <v>-0.2189</v>
      </c>
      <c r="F38" s="210" t="str">
        <f t="shared" si="0"/>
        <v>是</v>
      </c>
    </row>
    <row r="39" spans="2:4">
      <c r="B39" s="420"/>
      <c r="D39" s="421"/>
    </row>
    <row r="41" spans="4:4">
      <c r="D41" s="421"/>
    </row>
    <row r="43" spans="4:4">
      <c r="D43" s="421"/>
    </row>
    <row r="44" spans="4:4">
      <c r="D44" s="421"/>
    </row>
    <row r="46" spans="4:4">
      <c r="D46" s="421"/>
    </row>
    <row r="47" spans="4:4">
      <c r="D47" s="421"/>
    </row>
    <row r="48" spans="4:4">
      <c r="D48" s="421"/>
    </row>
    <row r="49" spans="4:4">
      <c r="D49" s="421"/>
    </row>
    <row r="51" spans="4:4">
      <c r="D51" s="421"/>
    </row>
  </sheetData>
  <autoFilter ref="A3:F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1343"/>
  <sheetViews>
    <sheetView showZeros="0" view="pageBreakPreview" zoomScale="70" zoomScaleNormal="100" workbookViewId="0">
      <pane ySplit="3" topLeftCell="A1263" activePane="bottomLeft" state="frozen"/>
      <selection/>
      <selection pane="bottomLeft" activeCell="C4" sqref="C4:F1330"/>
    </sheetView>
  </sheetViews>
  <sheetFormatPr defaultColWidth="9" defaultRowHeight="20.25" outlineLevelCol="7"/>
  <cols>
    <col min="1" max="1" width="9" style="354"/>
    <col min="2" max="2" width="23.5" style="218" customWidth="1"/>
    <col min="3" max="3" width="50.75" style="218" customWidth="1"/>
    <col min="4" max="4" width="20.6333333333333" style="356" customWidth="1"/>
    <col min="5" max="5" width="20.6333333333333" style="355" customWidth="1"/>
    <col min="6" max="6" width="20.6333333333333" style="218" customWidth="1"/>
    <col min="7" max="7" width="4.38333333333333" style="218" customWidth="1"/>
    <col min="8" max="8" width="9" style="218" customWidth="1"/>
    <col min="9" max="16384" width="9" style="354"/>
  </cols>
  <sheetData>
    <row r="1" s="349" customFormat="1" ht="45" customHeight="1" spans="1:6">
      <c r="A1" s="357"/>
      <c r="C1" s="358" t="str">
        <f>YEAR([3]封面!$B$7)&amp;"年澄江市一般公共预算支出情况表"</f>
        <v>2022年澄江市一般公共预算支出情况表</v>
      </c>
      <c r="D1" s="358"/>
      <c r="E1" s="358"/>
      <c r="F1" s="358"/>
    </row>
    <row r="2" s="349" customFormat="1" ht="20.1" customHeight="1" spans="1:6">
      <c r="A2" s="357"/>
      <c r="B2" s="359"/>
      <c r="C2" s="360" t="s">
        <v>1585</v>
      </c>
      <c r="D2" s="361"/>
      <c r="E2" s="362"/>
      <c r="F2" s="362" t="s">
        <v>10</v>
      </c>
    </row>
    <row r="3" s="350" customFormat="1" ht="32" customHeight="1" spans="1:8">
      <c r="A3" s="363"/>
      <c r="B3" s="364" t="s">
        <v>11</v>
      </c>
      <c r="C3" s="365" t="s">
        <v>12</v>
      </c>
      <c r="D3" s="366" t="str">
        <f>YEAR([3]封面!$B$7)-1&amp;"年执行数"</f>
        <v>2021年执行数</v>
      </c>
      <c r="E3" s="366" t="str">
        <f>YEAR([3]封面!$B$7)&amp;"年预算数"</f>
        <v>2022年预算数</v>
      </c>
      <c r="F3" s="365" t="s">
        <v>1581</v>
      </c>
      <c r="G3" s="367" t="s">
        <v>14</v>
      </c>
      <c r="H3" s="350" t="s">
        <v>137</v>
      </c>
    </row>
    <row r="4" s="218" customFormat="1" ht="36" customHeight="1" spans="1:8">
      <c r="A4" s="354">
        <f t="shared" ref="A4:A67" si="0">LEN(B4)</f>
        <v>3</v>
      </c>
      <c r="B4" s="231">
        <v>201</v>
      </c>
      <c r="C4" s="232" t="s">
        <v>1583</v>
      </c>
      <c r="D4" s="368">
        <f>SUM(D5,D17,D26,D37,D48,D59,D70,D83,D92,D115,D124,D135,D148,D155,D163,D169,D176,D183,D190,D197,D204,D212,D218,D224,D231,D246)</f>
        <v>25427</v>
      </c>
      <c r="E4" s="368">
        <f>SUM(E5,E17,E26,E37,E48,E59,E70,E83,E92,E115,E124,E135,E148,E155,E163,E169,E176,E183,E190,E197,E204,E212,E218,E224,E231,E246)</f>
        <v>25277</v>
      </c>
      <c r="F4" s="369">
        <f t="shared" ref="F4:F67" si="1">IF(D4&gt;0,E4/D4-1,IF(D4&lt;0,-(E4/D4-1),""))</f>
        <v>-0.006</v>
      </c>
      <c r="G4" s="370" t="str">
        <f t="shared" ref="G4:G67" si="2">IF(LEN(B4)=3,"是",IF(C4&lt;&gt;"",IF(SUM(D4:E4)&lt;&gt;0,"是","否"),"是"))</f>
        <v>是</v>
      </c>
      <c r="H4" s="218" t="str">
        <f t="shared" ref="H4:H67" si="3">IF(LEN(B4)=3,"类",IF(LEN(B4)=5,"款","项"))</f>
        <v>类</v>
      </c>
    </row>
    <row r="5" s="218" customFormat="1" ht="36" customHeight="1" spans="1:8">
      <c r="A5" s="354">
        <f t="shared" si="0"/>
        <v>5</v>
      </c>
      <c r="B5" s="236">
        <v>20101</v>
      </c>
      <c r="C5" s="237" t="s">
        <v>138</v>
      </c>
      <c r="D5" s="371">
        <f>SUM(D6:D16)</f>
        <v>1213</v>
      </c>
      <c r="E5" s="371">
        <f>SUM(E6:E16)</f>
        <v>1360</v>
      </c>
      <c r="F5" s="372">
        <f t="shared" si="1"/>
        <v>0.121</v>
      </c>
      <c r="G5" s="370" t="str">
        <f t="shared" si="2"/>
        <v>是</v>
      </c>
      <c r="H5" s="218" t="str">
        <f t="shared" si="3"/>
        <v>款</v>
      </c>
    </row>
    <row r="6" s="264" customFormat="1" ht="36" customHeight="1" spans="1:8">
      <c r="A6" s="354">
        <f t="shared" si="0"/>
        <v>7</v>
      </c>
      <c r="B6" s="236">
        <v>2010101</v>
      </c>
      <c r="C6" s="237" t="s">
        <v>139</v>
      </c>
      <c r="D6" s="371">
        <v>805</v>
      </c>
      <c r="E6" s="371">
        <v>873</v>
      </c>
      <c r="F6" s="372">
        <f t="shared" si="1"/>
        <v>0.084</v>
      </c>
      <c r="G6" s="370" t="str">
        <f t="shared" si="2"/>
        <v>是</v>
      </c>
      <c r="H6" s="218" t="str">
        <f t="shared" si="3"/>
        <v>项</v>
      </c>
    </row>
    <row r="7" s="264" customFormat="1" ht="36" customHeight="1" spans="1:8">
      <c r="A7" s="354">
        <f t="shared" si="0"/>
        <v>7</v>
      </c>
      <c r="B7" s="236">
        <v>2010102</v>
      </c>
      <c r="C7" s="237" t="s">
        <v>140</v>
      </c>
      <c r="D7" s="371">
        <v>0</v>
      </c>
      <c r="E7" s="371">
        <v>9</v>
      </c>
      <c r="F7" s="372" t="str">
        <f t="shared" si="1"/>
        <v/>
      </c>
      <c r="G7" s="370" t="str">
        <f t="shared" si="2"/>
        <v>是</v>
      </c>
      <c r="H7" s="218" t="str">
        <f t="shared" si="3"/>
        <v>项</v>
      </c>
    </row>
    <row r="8" s="264" customFormat="1" ht="36" customHeight="1" spans="1:8">
      <c r="A8" s="354">
        <f t="shared" si="0"/>
        <v>7</v>
      </c>
      <c r="B8" s="236">
        <v>2010103</v>
      </c>
      <c r="C8" s="237" t="s">
        <v>141</v>
      </c>
      <c r="D8" s="371">
        <v>0</v>
      </c>
      <c r="E8" s="371"/>
      <c r="F8" s="372" t="str">
        <f t="shared" si="1"/>
        <v/>
      </c>
      <c r="G8" s="370" t="str">
        <f t="shared" si="2"/>
        <v>否</v>
      </c>
      <c r="H8" s="218" t="str">
        <f t="shared" si="3"/>
        <v>项</v>
      </c>
    </row>
    <row r="9" s="264" customFormat="1" ht="36" customHeight="1" spans="1:8">
      <c r="A9" s="354">
        <f t="shared" si="0"/>
        <v>7</v>
      </c>
      <c r="B9" s="236">
        <v>2010104</v>
      </c>
      <c r="C9" s="237" t="s">
        <v>142</v>
      </c>
      <c r="D9" s="371">
        <v>28</v>
      </c>
      <c r="E9" s="371">
        <v>55</v>
      </c>
      <c r="F9" s="372">
        <f t="shared" si="1"/>
        <v>0.964</v>
      </c>
      <c r="G9" s="370" t="str">
        <f t="shared" si="2"/>
        <v>是</v>
      </c>
      <c r="H9" s="218" t="str">
        <f t="shared" si="3"/>
        <v>项</v>
      </c>
    </row>
    <row r="10" s="264" customFormat="1" ht="36" customHeight="1" spans="1:8">
      <c r="A10" s="354">
        <f t="shared" si="0"/>
        <v>7</v>
      </c>
      <c r="B10" s="236">
        <v>2010105</v>
      </c>
      <c r="C10" s="237" t="s">
        <v>143</v>
      </c>
      <c r="D10" s="371">
        <v>0</v>
      </c>
      <c r="E10" s="371">
        <v>2</v>
      </c>
      <c r="F10" s="372" t="str">
        <f t="shared" si="1"/>
        <v/>
      </c>
      <c r="G10" s="370" t="str">
        <f t="shared" si="2"/>
        <v>是</v>
      </c>
      <c r="H10" s="218" t="str">
        <f t="shared" si="3"/>
        <v>项</v>
      </c>
    </row>
    <row r="11" s="264" customFormat="1" ht="36" customHeight="1" spans="1:8">
      <c r="A11" s="354">
        <f t="shared" si="0"/>
        <v>7</v>
      </c>
      <c r="B11" s="236">
        <v>2010106</v>
      </c>
      <c r="C11" s="237" t="s">
        <v>144</v>
      </c>
      <c r="D11" s="371">
        <v>0</v>
      </c>
      <c r="E11" s="371"/>
      <c r="F11" s="372" t="str">
        <f t="shared" si="1"/>
        <v/>
      </c>
      <c r="G11" s="370" t="str">
        <f t="shared" si="2"/>
        <v>否</v>
      </c>
      <c r="H11" s="218" t="str">
        <f t="shared" si="3"/>
        <v>项</v>
      </c>
    </row>
    <row r="12" s="264" customFormat="1" ht="36" customHeight="1" spans="1:8">
      <c r="A12" s="354">
        <f t="shared" si="0"/>
        <v>7</v>
      </c>
      <c r="B12" s="236">
        <v>2010107</v>
      </c>
      <c r="C12" s="237" t="s">
        <v>145</v>
      </c>
      <c r="D12" s="371">
        <v>56</v>
      </c>
      <c r="E12" s="371">
        <v>5</v>
      </c>
      <c r="F12" s="372">
        <f t="shared" si="1"/>
        <v>-0.911</v>
      </c>
      <c r="G12" s="370" t="str">
        <f t="shared" si="2"/>
        <v>是</v>
      </c>
      <c r="H12" s="218" t="str">
        <f t="shared" si="3"/>
        <v>项</v>
      </c>
    </row>
    <row r="13" s="264" customFormat="1" ht="36" customHeight="1" spans="1:8">
      <c r="A13" s="354">
        <f t="shared" si="0"/>
        <v>7</v>
      </c>
      <c r="B13" s="236">
        <v>2010108</v>
      </c>
      <c r="C13" s="237" t="s">
        <v>146</v>
      </c>
      <c r="D13" s="371">
        <v>324</v>
      </c>
      <c r="E13" s="371">
        <v>416</v>
      </c>
      <c r="F13" s="372">
        <f t="shared" si="1"/>
        <v>0.284</v>
      </c>
      <c r="G13" s="370" t="str">
        <f t="shared" si="2"/>
        <v>是</v>
      </c>
      <c r="H13" s="218" t="str">
        <f t="shared" si="3"/>
        <v>项</v>
      </c>
    </row>
    <row r="14" s="264" customFormat="1" ht="36" customHeight="1" spans="1:8">
      <c r="A14" s="354">
        <f t="shared" si="0"/>
        <v>7</v>
      </c>
      <c r="B14" s="236">
        <v>2010109</v>
      </c>
      <c r="C14" s="237" t="s">
        <v>147</v>
      </c>
      <c r="D14" s="371">
        <v>0</v>
      </c>
      <c r="E14" s="371"/>
      <c r="F14" s="372" t="str">
        <f t="shared" si="1"/>
        <v/>
      </c>
      <c r="G14" s="370" t="str">
        <f t="shared" si="2"/>
        <v>否</v>
      </c>
      <c r="H14" s="218" t="str">
        <f t="shared" si="3"/>
        <v>项</v>
      </c>
    </row>
    <row r="15" s="264" customFormat="1" ht="36" customHeight="1" spans="1:8">
      <c r="A15" s="354">
        <f t="shared" si="0"/>
        <v>7</v>
      </c>
      <c r="B15" s="236">
        <v>2010150</v>
      </c>
      <c r="C15" s="237" t="s">
        <v>148</v>
      </c>
      <c r="D15" s="371">
        <v>0</v>
      </c>
      <c r="E15" s="371"/>
      <c r="F15" s="372" t="str">
        <f t="shared" si="1"/>
        <v/>
      </c>
      <c r="G15" s="370" t="str">
        <f t="shared" si="2"/>
        <v>否</v>
      </c>
      <c r="H15" s="218" t="str">
        <f t="shared" si="3"/>
        <v>项</v>
      </c>
    </row>
    <row r="16" s="264" customFormat="1" ht="36" customHeight="1" spans="1:8">
      <c r="A16" s="354">
        <f t="shared" si="0"/>
        <v>7</v>
      </c>
      <c r="B16" s="236">
        <v>2010199</v>
      </c>
      <c r="C16" s="237" t="s">
        <v>149</v>
      </c>
      <c r="D16" s="371">
        <v>0</v>
      </c>
      <c r="E16" s="371"/>
      <c r="F16" s="372" t="str">
        <f t="shared" si="1"/>
        <v/>
      </c>
      <c r="G16" s="370" t="str">
        <f t="shared" si="2"/>
        <v>否</v>
      </c>
      <c r="H16" s="218" t="str">
        <f t="shared" si="3"/>
        <v>项</v>
      </c>
    </row>
    <row r="17" s="218" customFormat="1" ht="36" customHeight="1" spans="1:8">
      <c r="A17" s="354">
        <f t="shared" si="0"/>
        <v>5</v>
      </c>
      <c r="B17" s="236">
        <v>20102</v>
      </c>
      <c r="C17" s="237" t="s">
        <v>150</v>
      </c>
      <c r="D17" s="371">
        <f>SUM(D18:D25)</f>
        <v>930</v>
      </c>
      <c r="E17" s="371">
        <f>SUM(E18:E25)</f>
        <v>1291</v>
      </c>
      <c r="F17" s="372">
        <f t="shared" si="1"/>
        <v>0.388</v>
      </c>
      <c r="G17" s="370" t="str">
        <f t="shared" si="2"/>
        <v>是</v>
      </c>
      <c r="H17" s="218" t="str">
        <f t="shared" si="3"/>
        <v>款</v>
      </c>
    </row>
    <row r="18" s="264" customFormat="1" ht="36" customHeight="1" spans="1:8">
      <c r="A18" s="354">
        <f t="shared" si="0"/>
        <v>7</v>
      </c>
      <c r="B18" s="236">
        <v>2010201</v>
      </c>
      <c r="C18" s="237" t="s">
        <v>139</v>
      </c>
      <c r="D18" s="371">
        <v>661</v>
      </c>
      <c r="E18" s="371">
        <v>729</v>
      </c>
      <c r="F18" s="372">
        <f t="shared" si="1"/>
        <v>0.103</v>
      </c>
      <c r="G18" s="370" t="str">
        <f t="shared" si="2"/>
        <v>是</v>
      </c>
      <c r="H18" s="218" t="str">
        <f t="shared" si="3"/>
        <v>项</v>
      </c>
    </row>
    <row r="19" s="264" customFormat="1" ht="36" customHeight="1" spans="1:8">
      <c r="A19" s="354">
        <f t="shared" si="0"/>
        <v>7</v>
      </c>
      <c r="B19" s="236">
        <v>2010202</v>
      </c>
      <c r="C19" s="237" t="s">
        <v>140</v>
      </c>
      <c r="D19" s="371">
        <v>142</v>
      </c>
      <c r="E19" s="371">
        <v>190</v>
      </c>
      <c r="F19" s="372">
        <f t="shared" si="1"/>
        <v>0.338</v>
      </c>
      <c r="G19" s="370" t="str">
        <f t="shared" si="2"/>
        <v>是</v>
      </c>
      <c r="H19" s="218" t="str">
        <f t="shared" si="3"/>
        <v>项</v>
      </c>
    </row>
    <row r="20" s="264" customFormat="1" ht="36" customHeight="1" spans="1:8">
      <c r="A20" s="354">
        <f t="shared" si="0"/>
        <v>7</v>
      </c>
      <c r="B20" s="236">
        <v>2010203</v>
      </c>
      <c r="C20" s="237" t="s">
        <v>141</v>
      </c>
      <c r="D20" s="371">
        <v>0</v>
      </c>
      <c r="E20" s="371">
        <v>190</v>
      </c>
      <c r="F20" s="372" t="str">
        <f t="shared" si="1"/>
        <v/>
      </c>
      <c r="G20" s="370" t="str">
        <f t="shared" si="2"/>
        <v>是</v>
      </c>
      <c r="H20" s="218" t="str">
        <f t="shared" si="3"/>
        <v>项</v>
      </c>
    </row>
    <row r="21" s="264" customFormat="1" ht="36" customHeight="1" spans="1:8">
      <c r="A21" s="354">
        <f t="shared" si="0"/>
        <v>7</v>
      </c>
      <c r="B21" s="236">
        <v>2010204</v>
      </c>
      <c r="C21" s="237" t="s">
        <v>151</v>
      </c>
      <c r="D21" s="371">
        <v>30</v>
      </c>
      <c r="E21" s="371">
        <v>75</v>
      </c>
      <c r="F21" s="372">
        <f t="shared" si="1"/>
        <v>1.5</v>
      </c>
      <c r="G21" s="370" t="str">
        <f t="shared" si="2"/>
        <v>是</v>
      </c>
      <c r="H21" s="218" t="str">
        <f t="shared" si="3"/>
        <v>项</v>
      </c>
    </row>
    <row r="22" s="264" customFormat="1" ht="36" customHeight="1" spans="1:8">
      <c r="A22" s="354">
        <f t="shared" si="0"/>
        <v>7</v>
      </c>
      <c r="B22" s="236">
        <v>2010205</v>
      </c>
      <c r="C22" s="237" t="s">
        <v>152</v>
      </c>
      <c r="D22" s="371">
        <v>0</v>
      </c>
      <c r="E22" s="371">
        <v>20</v>
      </c>
      <c r="F22" s="372" t="str">
        <f t="shared" si="1"/>
        <v/>
      </c>
      <c r="G22" s="370" t="str">
        <f t="shared" si="2"/>
        <v>是</v>
      </c>
      <c r="H22" s="218" t="str">
        <f t="shared" si="3"/>
        <v>项</v>
      </c>
    </row>
    <row r="23" s="264" customFormat="1" ht="36" customHeight="1" spans="1:8">
      <c r="A23" s="354">
        <f t="shared" si="0"/>
        <v>7</v>
      </c>
      <c r="B23" s="236">
        <v>2010206</v>
      </c>
      <c r="C23" s="237" t="s">
        <v>153</v>
      </c>
      <c r="D23" s="371">
        <v>0</v>
      </c>
      <c r="E23" s="371">
        <v>32</v>
      </c>
      <c r="F23" s="372" t="str">
        <f t="shared" si="1"/>
        <v/>
      </c>
      <c r="G23" s="370" t="str">
        <f t="shared" si="2"/>
        <v>是</v>
      </c>
      <c r="H23" s="218" t="str">
        <f t="shared" si="3"/>
        <v>项</v>
      </c>
    </row>
    <row r="24" s="264" customFormat="1" ht="36" customHeight="1" spans="1:8">
      <c r="A24" s="354">
        <f t="shared" si="0"/>
        <v>7</v>
      </c>
      <c r="B24" s="236">
        <v>2010250</v>
      </c>
      <c r="C24" s="237" t="s">
        <v>148</v>
      </c>
      <c r="D24" s="371">
        <v>0</v>
      </c>
      <c r="E24" s="371"/>
      <c r="F24" s="372" t="str">
        <f t="shared" si="1"/>
        <v/>
      </c>
      <c r="G24" s="370" t="str">
        <f t="shared" si="2"/>
        <v>否</v>
      </c>
      <c r="H24" s="218" t="str">
        <f t="shared" si="3"/>
        <v>项</v>
      </c>
    </row>
    <row r="25" s="264" customFormat="1" ht="36" customHeight="1" spans="1:8">
      <c r="A25" s="354">
        <f t="shared" si="0"/>
        <v>7</v>
      </c>
      <c r="B25" s="236">
        <v>2010299</v>
      </c>
      <c r="C25" s="237" t="s">
        <v>154</v>
      </c>
      <c r="D25" s="371">
        <v>97</v>
      </c>
      <c r="E25" s="371">
        <v>55</v>
      </c>
      <c r="F25" s="372">
        <f t="shared" si="1"/>
        <v>-0.433</v>
      </c>
      <c r="G25" s="370" t="str">
        <f t="shared" si="2"/>
        <v>是</v>
      </c>
      <c r="H25" s="218" t="str">
        <f t="shared" si="3"/>
        <v>项</v>
      </c>
    </row>
    <row r="26" s="218" customFormat="1" ht="36" customHeight="1" spans="1:8">
      <c r="A26" s="354">
        <f t="shared" si="0"/>
        <v>5</v>
      </c>
      <c r="B26" s="236">
        <v>20103</v>
      </c>
      <c r="C26" s="237" t="s">
        <v>1586</v>
      </c>
      <c r="D26" s="371">
        <f>SUM(D27:D36)</f>
        <v>13444</v>
      </c>
      <c r="E26" s="371">
        <f>SUM(E27:E36)</f>
        <v>5402</v>
      </c>
      <c r="F26" s="372">
        <f t="shared" si="1"/>
        <v>-0.598</v>
      </c>
      <c r="G26" s="370" t="str">
        <f t="shared" si="2"/>
        <v>是</v>
      </c>
      <c r="H26" s="218" t="str">
        <f t="shared" si="3"/>
        <v>款</v>
      </c>
    </row>
    <row r="27" s="264" customFormat="1" ht="36" customHeight="1" spans="1:8">
      <c r="A27" s="354">
        <f t="shared" si="0"/>
        <v>7</v>
      </c>
      <c r="B27" s="236">
        <v>2010301</v>
      </c>
      <c r="C27" s="237" t="s">
        <v>139</v>
      </c>
      <c r="D27" s="371">
        <v>3166</v>
      </c>
      <c r="E27" s="371">
        <v>3174</v>
      </c>
      <c r="F27" s="372">
        <f t="shared" si="1"/>
        <v>0.003</v>
      </c>
      <c r="G27" s="370" t="str">
        <f t="shared" si="2"/>
        <v>是</v>
      </c>
      <c r="H27" s="218" t="str">
        <f t="shared" si="3"/>
        <v>项</v>
      </c>
    </row>
    <row r="28" s="264" customFormat="1" ht="36" customHeight="1" spans="1:8">
      <c r="A28" s="354">
        <f t="shared" si="0"/>
        <v>7</v>
      </c>
      <c r="B28" s="236">
        <v>2010302</v>
      </c>
      <c r="C28" s="237" t="s">
        <v>140</v>
      </c>
      <c r="D28" s="371">
        <v>632</v>
      </c>
      <c r="E28" s="371">
        <v>1059</v>
      </c>
      <c r="F28" s="372">
        <f t="shared" si="1"/>
        <v>0.676</v>
      </c>
      <c r="G28" s="370" t="str">
        <f t="shared" si="2"/>
        <v>是</v>
      </c>
      <c r="H28" s="218" t="str">
        <f t="shared" si="3"/>
        <v>项</v>
      </c>
    </row>
    <row r="29" s="264" customFormat="1" ht="36" customHeight="1" spans="1:8">
      <c r="A29" s="354">
        <f t="shared" si="0"/>
        <v>7</v>
      </c>
      <c r="B29" s="236">
        <v>2010303</v>
      </c>
      <c r="C29" s="237" t="s">
        <v>141</v>
      </c>
      <c r="D29" s="371">
        <v>9</v>
      </c>
      <c r="E29" s="371">
        <v>434</v>
      </c>
      <c r="F29" s="372">
        <f t="shared" si="1"/>
        <v>47.222</v>
      </c>
      <c r="G29" s="370" t="str">
        <f t="shared" si="2"/>
        <v>是</v>
      </c>
      <c r="H29" s="218" t="str">
        <f t="shared" si="3"/>
        <v>项</v>
      </c>
    </row>
    <row r="30" s="264" customFormat="1" ht="36" customHeight="1" spans="1:8">
      <c r="A30" s="354">
        <f t="shared" si="0"/>
        <v>7</v>
      </c>
      <c r="B30" s="236">
        <v>2010304</v>
      </c>
      <c r="C30" s="237" t="s">
        <v>156</v>
      </c>
      <c r="D30" s="371">
        <v>0</v>
      </c>
      <c r="E30" s="371"/>
      <c r="F30" s="372" t="str">
        <f t="shared" si="1"/>
        <v/>
      </c>
      <c r="G30" s="370" t="str">
        <f t="shared" si="2"/>
        <v>否</v>
      </c>
      <c r="H30" s="218" t="str">
        <f t="shared" si="3"/>
        <v>项</v>
      </c>
    </row>
    <row r="31" s="264" customFormat="1" ht="36" customHeight="1" spans="1:8">
      <c r="A31" s="354">
        <f t="shared" si="0"/>
        <v>7</v>
      </c>
      <c r="B31" s="236">
        <v>2010305</v>
      </c>
      <c r="C31" s="237" t="s">
        <v>157</v>
      </c>
      <c r="D31" s="371">
        <v>0</v>
      </c>
      <c r="E31" s="371"/>
      <c r="F31" s="372" t="str">
        <f t="shared" si="1"/>
        <v/>
      </c>
      <c r="G31" s="370" t="str">
        <f t="shared" si="2"/>
        <v>否</v>
      </c>
      <c r="H31" s="218" t="str">
        <f t="shared" si="3"/>
        <v>项</v>
      </c>
    </row>
    <row r="32" s="264" customFormat="1" ht="36" customHeight="1" spans="1:8">
      <c r="A32" s="354">
        <f t="shared" si="0"/>
        <v>7</v>
      </c>
      <c r="B32" s="236">
        <v>2010306</v>
      </c>
      <c r="C32" s="237" t="s">
        <v>158</v>
      </c>
      <c r="D32" s="371">
        <v>0</v>
      </c>
      <c r="E32" s="371"/>
      <c r="F32" s="372" t="str">
        <f t="shared" si="1"/>
        <v/>
      </c>
      <c r="G32" s="370" t="str">
        <f t="shared" si="2"/>
        <v>否</v>
      </c>
      <c r="H32" s="218" t="str">
        <f t="shared" si="3"/>
        <v>项</v>
      </c>
    </row>
    <row r="33" s="264" customFormat="1" ht="36" customHeight="1" spans="1:8">
      <c r="A33" s="354">
        <f t="shared" si="0"/>
        <v>7</v>
      </c>
      <c r="B33" s="236">
        <v>2010308</v>
      </c>
      <c r="C33" s="237" t="s">
        <v>159</v>
      </c>
      <c r="D33" s="371">
        <v>2</v>
      </c>
      <c r="E33" s="371">
        <v>15</v>
      </c>
      <c r="F33" s="372">
        <f t="shared" si="1"/>
        <v>6.5</v>
      </c>
      <c r="G33" s="370" t="str">
        <f t="shared" si="2"/>
        <v>是</v>
      </c>
      <c r="H33" s="218" t="str">
        <f t="shared" si="3"/>
        <v>项</v>
      </c>
    </row>
    <row r="34" s="264" customFormat="1" ht="36" customHeight="1" spans="1:8">
      <c r="A34" s="354">
        <f t="shared" si="0"/>
        <v>7</v>
      </c>
      <c r="B34" s="236">
        <v>2010309</v>
      </c>
      <c r="C34" s="237" t="s">
        <v>160</v>
      </c>
      <c r="D34" s="371">
        <v>0</v>
      </c>
      <c r="E34" s="371"/>
      <c r="F34" s="372" t="str">
        <f t="shared" si="1"/>
        <v/>
      </c>
      <c r="G34" s="370" t="str">
        <f t="shared" si="2"/>
        <v>否</v>
      </c>
      <c r="H34" s="218" t="str">
        <f t="shared" si="3"/>
        <v>项</v>
      </c>
    </row>
    <row r="35" s="264" customFormat="1" ht="36" customHeight="1" spans="1:8">
      <c r="A35" s="354">
        <f t="shared" si="0"/>
        <v>7</v>
      </c>
      <c r="B35" s="236">
        <v>2010350</v>
      </c>
      <c r="C35" s="237" t="s">
        <v>148</v>
      </c>
      <c r="D35" s="371">
        <v>611</v>
      </c>
      <c r="E35" s="371">
        <v>231</v>
      </c>
      <c r="F35" s="372">
        <f t="shared" si="1"/>
        <v>-0.622</v>
      </c>
      <c r="G35" s="370" t="str">
        <f t="shared" si="2"/>
        <v>是</v>
      </c>
      <c r="H35" s="218" t="str">
        <f t="shared" si="3"/>
        <v>项</v>
      </c>
    </row>
    <row r="36" s="264" customFormat="1" ht="36" customHeight="1" spans="1:8">
      <c r="A36" s="354">
        <f t="shared" si="0"/>
        <v>7</v>
      </c>
      <c r="B36" s="373">
        <v>2010399</v>
      </c>
      <c r="C36" s="237" t="s">
        <v>161</v>
      </c>
      <c r="D36" s="371">
        <v>9024</v>
      </c>
      <c r="E36" s="371">
        <v>489</v>
      </c>
      <c r="F36" s="372">
        <f t="shared" si="1"/>
        <v>-0.946</v>
      </c>
      <c r="G36" s="370" t="str">
        <f t="shared" si="2"/>
        <v>是</v>
      </c>
      <c r="H36" s="218" t="str">
        <f t="shared" si="3"/>
        <v>项</v>
      </c>
    </row>
    <row r="37" s="218" customFormat="1" ht="36" customHeight="1" spans="1:8">
      <c r="A37" s="354">
        <f t="shared" si="0"/>
        <v>5</v>
      </c>
      <c r="B37" s="236">
        <v>20104</v>
      </c>
      <c r="C37" s="237" t="s">
        <v>162</v>
      </c>
      <c r="D37" s="371">
        <f>SUM(D38:D47)</f>
        <v>503</v>
      </c>
      <c r="E37" s="371">
        <f>SUM(E38:E47)</f>
        <v>554</v>
      </c>
      <c r="F37" s="372">
        <f t="shared" si="1"/>
        <v>0.101</v>
      </c>
      <c r="G37" s="370" t="str">
        <f t="shared" si="2"/>
        <v>是</v>
      </c>
      <c r="H37" s="218" t="str">
        <f t="shared" si="3"/>
        <v>款</v>
      </c>
    </row>
    <row r="38" s="264" customFormat="1" ht="36" customHeight="1" spans="1:8">
      <c r="A38" s="354">
        <f t="shared" si="0"/>
        <v>7</v>
      </c>
      <c r="B38" s="236">
        <v>2010401</v>
      </c>
      <c r="C38" s="237" t="s">
        <v>139</v>
      </c>
      <c r="D38" s="371">
        <v>382</v>
      </c>
      <c r="E38" s="371">
        <v>334</v>
      </c>
      <c r="F38" s="372">
        <f t="shared" si="1"/>
        <v>-0.126</v>
      </c>
      <c r="G38" s="370" t="str">
        <f t="shared" si="2"/>
        <v>是</v>
      </c>
      <c r="H38" s="218" t="str">
        <f t="shared" si="3"/>
        <v>项</v>
      </c>
    </row>
    <row r="39" s="264" customFormat="1" ht="36" customHeight="1" spans="1:8">
      <c r="A39" s="354">
        <f t="shared" si="0"/>
        <v>7</v>
      </c>
      <c r="B39" s="236">
        <v>2010402</v>
      </c>
      <c r="C39" s="237" t="s">
        <v>140</v>
      </c>
      <c r="D39" s="371">
        <v>11</v>
      </c>
      <c r="E39" s="371">
        <v>9</v>
      </c>
      <c r="F39" s="372">
        <f t="shared" si="1"/>
        <v>-0.182</v>
      </c>
      <c r="G39" s="370" t="str">
        <f t="shared" si="2"/>
        <v>是</v>
      </c>
      <c r="H39" s="218" t="str">
        <f t="shared" si="3"/>
        <v>项</v>
      </c>
    </row>
    <row r="40" s="264" customFormat="1" ht="36" customHeight="1" spans="1:8">
      <c r="A40" s="354">
        <f t="shared" si="0"/>
        <v>7</v>
      </c>
      <c r="B40" s="236">
        <v>2010403</v>
      </c>
      <c r="C40" s="237" t="s">
        <v>141</v>
      </c>
      <c r="D40" s="371">
        <v>0</v>
      </c>
      <c r="E40" s="371"/>
      <c r="F40" s="372" t="str">
        <f t="shared" si="1"/>
        <v/>
      </c>
      <c r="G40" s="370" t="str">
        <f t="shared" si="2"/>
        <v>否</v>
      </c>
      <c r="H40" s="218" t="str">
        <f t="shared" si="3"/>
        <v>项</v>
      </c>
    </row>
    <row r="41" s="264" customFormat="1" ht="36" customHeight="1" spans="1:8">
      <c r="A41" s="354">
        <f t="shared" si="0"/>
        <v>7</v>
      </c>
      <c r="B41" s="236">
        <v>2010404</v>
      </c>
      <c r="C41" s="237" t="s">
        <v>163</v>
      </c>
      <c r="D41" s="371">
        <v>0</v>
      </c>
      <c r="E41" s="371">
        <v>56</v>
      </c>
      <c r="F41" s="372" t="str">
        <f t="shared" si="1"/>
        <v/>
      </c>
      <c r="G41" s="370" t="str">
        <f t="shared" si="2"/>
        <v>是</v>
      </c>
      <c r="H41" s="218" t="str">
        <f t="shared" si="3"/>
        <v>项</v>
      </c>
    </row>
    <row r="42" s="264" customFormat="1" ht="36" customHeight="1" spans="1:8">
      <c r="A42" s="354">
        <f t="shared" si="0"/>
        <v>7</v>
      </c>
      <c r="B42" s="236">
        <v>2010405</v>
      </c>
      <c r="C42" s="237" t="s">
        <v>164</v>
      </c>
      <c r="D42" s="371">
        <v>0</v>
      </c>
      <c r="E42" s="371"/>
      <c r="F42" s="372" t="str">
        <f t="shared" si="1"/>
        <v/>
      </c>
      <c r="G42" s="370" t="str">
        <f t="shared" si="2"/>
        <v>否</v>
      </c>
      <c r="H42" s="218" t="str">
        <f t="shared" si="3"/>
        <v>项</v>
      </c>
    </row>
    <row r="43" s="264" customFormat="1" ht="36" customHeight="1" spans="1:8">
      <c r="A43" s="354">
        <f t="shared" si="0"/>
        <v>7</v>
      </c>
      <c r="B43" s="236">
        <v>2010406</v>
      </c>
      <c r="C43" s="237" t="s">
        <v>165</v>
      </c>
      <c r="D43" s="371">
        <v>0</v>
      </c>
      <c r="E43" s="371"/>
      <c r="F43" s="372" t="str">
        <f t="shared" si="1"/>
        <v/>
      </c>
      <c r="G43" s="370" t="str">
        <f t="shared" si="2"/>
        <v>否</v>
      </c>
      <c r="H43" s="218" t="str">
        <f t="shared" si="3"/>
        <v>项</v>
      </c>
    </row>
    <row r="44" s="264" customFormat="1" ht="36" customHeight="1" spans="1:8">
      <c r="A44" s="354">
        <f t="shared" si="0"/>
        <v>7</v>
      </c>
      <c r="B44" s="236">
        <v>2010407</v>
      </c>
      <c r="C44" s="237" t="s">
        <v>166</v>
      </c>
      <c r="D44" s="371">
        <v>0</v>
      </c>
      <c r="E44" s="371"/>
      <c r="F44" s="372" t="str">
        <f t="shared" si="1"/>
        <v/>
      </c>
      <c r="G44" s="370" t="str">
        <f t="shared" si="2"/>
        <v>否</v>
      </c>
      <c r="H44" s="218" t="str">
        <f t="shared" si="3"/>
        <v>项</v>
      </c>
    </row>
    <row r="45" s="264" customFormat="1" ht="36" customHeight="1" spans="1:8">
      <c r="A45" s="354">
        <f t="shared" si="0"/>
        <v>7</v>
      </c>
      <c r="B45" s="236">
        <v>2010408</v>
      </c>
      <c r="C45" s="237" t="s">
        <v>167</v>
      </c>
      <c r="D45" s="371">
        <v>3</v>
      </c>
      <c r="E45" s="371"/>
      <c r="F45" s="372">
        <f t="shared" si="1"/>
        <v>-1</v>
      </c>
      <c r="G45" s="370" t="str">
        <f t="shared" si="2"/>
        <v>是</v>
      </c>
      <c r="H45" s="218" t="str">
        <f t="shared" si="3"/>
        <v>项</v>
      </c>
    </row>
    <row r="46" s="264" customFormat="1" ht="36" customHeight="1" spans="1:8">
      <c r="A46" s="354">
        <f t="shared" si="0"/>
        <v>7</v>
      </c>
      <c r="B46" s="236">
        <v>2010450</v>
      </c>
      <c r="C46" s="237" t="s">
        <v>148</v>
      </c>
      <c r="D46" s="371">
        <v>107</v>
      </c>
      <c r="E46" s="371">
        <v>134</v>
      </c>
      <c r="F46" s="372">
        <f t="shared" si="1"/>
        <v>0.252</v>
      </c>
      <c r="G46" s="370" t="str">
        <f t="shared" si="2"/>
        <v>是</v>
      </c>
      <c r="H46" s="218" t="str">
        <f t="shared" si="3"/>
        <v>项</v>
      </c>
    </row>
    <row r="47" s="264" customFormat="1" ht="36" customHeight="1" spans="1:8">
      <c r="A47" s="354">
        <f t="shared" si="0"/>
        <v>7</v>
      </c>
      <c r="B47" s="236">
        <v>2010499</v>
      </c>
      <c r="C47" s="237" t="s">
        <v>168</v>
      </c>
      <c r="D47" s="371">
        <v>0</v>
      </c>
      <c r="E47" s="371">
        <v>21</v>
      </c>
      <c r="F47" s="372" t="str">
        <f t="shared" si="1"/>
        <v/>
      </c>
      <c r="G47" s="370" t="str">
        <f t="shared" si="2"/>
        <v>是</v>
      </c>
      <c r="H47" s="218" t="str">
        <f t="shared" si="3"/>
        <v>项</v>
      </c>
    </row>
    <row r="48" s="218" customFormat="1" ht="36" customHeight="1" spans="1:8">
      <c r="A48" s="354">
        <f t="shared" si="0"/>
        <v>5</v>
      </c>
      <c r="B48" s="236">
        <v>20105</v>
      </c>
      <c r="C48" s="237" t="s">
        <v>169</v>
      </c>
      <c r="D48" s="371">
        <f>SUM(D49:D58)</f>
        <v>534</v>
      </c>
      <c r="E48" s="371">
        <f>SUM(E49:E58)</f>
        <v>574</v>
      </c>
      <c r="F48" s="372">
        <f t="shared" si="1"/>
        <v>0.075</v>
      </c>
      <c r="G48" s="370" t="str">
        <f t="shared" si="2"/>
        <v>是</v>
      </c>
      <c r="H48" s="218" t="str">
        <f t="shared" si="3"/>
        <v>款</v>
      </c>
    </row>
    <row r="49" s="264" customFormat="1" ht="36" customHeight="1" spans="1:8">
      <c r="A49" s="354">
        <f t="shared" si="0"/>
        <v>7</v>
      </c>
      <c r="B49" s="236">
        <v>2010501</v>
      </c>
      <c r="C49" s="237" t="s">
        <v>139</v>
      </c>
      <c r="D49" s="371">
        <v>297</v>
      </c>
      <c r="E49" s="371">
        <v>304</v>
      </c>
      <c r="F49" s="372">
        <f t="shared" si="1"/>
        <v>0.024</v>
      </c>
      <c r="G49" s="370" t="str">
        <f t="shared" si="2"/>
        <v>是</v>
      </c>
      <c r="H49" s="218" t="str">
        <f t="shared" si="3"/>
        <v>项</v>
      </c>
    </row>
    <row r="50" s="264" customFormat="1" ht="36" customHeight="1" spans="1:8">
      <c r="A50" s="354">
        <f t="shared" si="0"/>
        <v>7</v>
      </c>
      <c r="B50" s="236">
        <v>2010502</v>
      </c>
      <c r="C50" s="237" t="s">
        <v>140</v>
      </c>
      <c r="D50" s="371">
        <v>0</v>
      </c>
      <c r="E50" s="371"/>
      <c r="F50" s="372" t="str">
        <f t="shared" si="1"/>
        <v/>
      </c>
      <c r="G50" s="370" t="str">
        <f t="shared" si="2"/>
        <v>否</v>
      </c>
      <c r="H50" s="218" t="str">
        <f t="shared" si="3"/>
        <v>项</v>
      </c>
    </row>
    <row r="51" s="264" customFormat="1" ht="36" customHeight="1" spans="1:8">
      <c r="A51" s="354">
        <f t="shared" si="0"/>
        <v>7</v>
      </c>
      <c r="B51" s="236">
        <v>2010503</v>
      </c>
      <c r="C51" s="237" t="s">
        <v>141</v>
      </c>
      <c r="D51" s="371">
        <v>0</v>
      </c>
      <c r="E51" s="371"/>
      <c r="F51" s="372" t="str">
        <f t="shared" si="1"/>
        <v/>
      </c>
      <c r="G51" s="370" t="str">
        <f t="shared" si="2"/>
        <v>否</v>
      </c>
      <c r="H51" s="218" t="str">
        <f t="shared" si="3"/>
        <v>项</v>
      </c>
    </row>
    <row r="52" s="264" customFormat="1" ht="36" customHeight="1" spans="1:8">
      <c r="A52" s="354">
        <f t="shared" si="0"/>
        <v>7</v>
      </c>
      <c r="B52" s="236">
        <v>2010504</v>
      </c>
      <c r="C52" s="237" t="s">
        <v>170</v>
      </c>
      <c r="D52" s="371">
        <v>0</v>
      </c>
      <c r="E52" s="371"/>
      <c r="F52" s="372" t="str">
        <f t="shared" si="1"/>
        <v/>
      </c>
      <c r="G52" s="370" t="str">
        <f t="shared" si="2"/>
        <v>否</v>
      </c>
      <c r="H52" s="218" t="str">
        <f t="shared" si="3"/>
        <v>项</v>
      </c>
    </row>
    <row r="53" s="264" customFormat="1" ht="36" customHeight="1" spans="1:8">
      <c r="A53" s="354">
        <f t="shared" si="0"/>
        <v>7</v>
      </c>
      <c r="B53" s="236">
        <v>2010505</v>
      </c>
      <c r="C53" s="237" t="s">
        <v>171</v>
      </c>
      <c r="D53" s="371">
        <v>0</v>
      </c>
      <c r="E53" s="371">
        <v>7</v>
      </c>
      <c r="F53" s="372" t="str">
        <f t="shared" si="1"/>
        <v/>
      </c>
      <c r="G53" s="370" t="str">
        <f t="shared" si="2"/>
        <v>是</v>
      </c>
      <c r="H53" s="218" t="str">
        <f t="shared" si="3"/>
        <v>项</v>
      </c>
    </row>
    <row r="54" s="264" customFormat="1" ht="36" customHeight="1" spans="1:8">
      <c r="A54" s="354">
        <f t="shared" si="0"/>
        <v>7</v>
      </c>
      <c r="B54" s="236">
        <v>2010506</v>
      </c>
      <c r="C54" s="237" t="s">
        <v>172</v>
      </c>
      <c r="D54" s="371">
        <v>0</v>
      </c>
      <c r="E54" s="371"/>
      <c r="F54" s="372" t="str">
        <f t="shared" si="1"/>
        <v/>
      </c>
      <c r="G54" s="370" t="str">
        <f t="shared" si="2"/>
        <v>否</v>
      </c>
      <c r="H54" s="218" t="str">
        <f t="shared" si="3"/>
        <v>项</v>
      </c>
    </row>
    <row r="55" s="264" customFormat="1" ht="36" customHeight="1" spans="1:8">
      <c r="A55" s="354">
        <f t="shared" si="0"/>
        <v>7</v>
      </c>
      <c r="B55" s="236">
        <v>2010507</v>
      </c>
      <c r="C55" s="237" t="s">
        <v>173</v>
      </c>
      <c r="D55" s="371">
        <v>0</v>
      </c>
      <c r="E55" s="371"/>
      <c r="F55" s="372" t="str">
        <f t="shared" si="1"/>
        <v/>
      </c>
      <c r="G55" s="370" t="str">
        <f t="shared" si="2"/>
        <v>否</v>
      </c>
      <c r="H55" s="218" t="str">
        <f t="shared" si="3"/>
        <v>项</v>
      </c>
    </row>
    <row r="56" s="264" customFormat="1" ht="36" customHeight="1" spans="1:8">
      <c r="A56" s="354">
        <f t="shared" si="0"/>
        <v>7</v>
      </c>
      <c r="B56" s="236">
        <v>2010508</v>
      </c>
      <c r="C56" s="237" t="s">
        <v>174</v>
      </c>
      <c r="D56" s="371">
        <v>0</v>
      </c>
      <c r="E56" s="371">
        <v>58</v>
      </c>
      <c r="F56" s="372" t="str">
        <f t="shared" si="1"/>
        <v/>
      </c>
      <c r="G56" s="370" t="str">
        <f t="shared" si="2"/>
        <v>是</v>
      </c>
      <c r="H56" s="218" t="str">
        <f t="shared" si="3"/>
        <v>项</v>
      </c>
    </row>
    <row r="57" s="264" customFormat="1" ht="36" customHeight="1" spans="1:8">
      <c r="A57" s="354">
        <f t="shared" si="0"/>
        <v>7</v>
      </c>
      <c r="B57" s="236">
        <v>2010550</v>
      </c>
      <c r="C57" s="237" t="s">
        <v>148</v>
      </c>
      <c r="D57" s="371">
        <v>232</v>
      </c>
      <c r="E57" s="371">
        <v>205</v>
      </c>
      <c r="F57" s="372">
        <f t="shared" si="1"/>
        <v>-0.116</v>
      </c>
      <c r="G57" s="370" t="str">
        <f t="shared" si="2"/>
        <v>是</v>
      </c>
      <c r="H57" s="218" t="str">
        <f t="shared" si="3"/>
        <v>项</v>
      </c>
    </row>
    <row r="58" s="264" customFormat="1" ht="36" customHeight="1" spans="1:8">
      <c r="A58" s="354">
        <f t="shared" si="0"/>
        <v>7</v>
      </c>
      <c r="B58" s="236">
        <v>2010599</v>
      </c>
      <c r="C58" s="237" t="s">
        <v>175</v>
      </c>
      <c r="D58" s="371">
        <v>5</v>
      </c>
      <c r="E58" s="371"/>
      <c r="F58" s="372">
        <f t="shared" si="1"/>
        <v>-1</v>
      </c>
      <c r="G58" s="370" t="str">
        <f t="shared" si="2"/>
        <v>是</v>
      </c>
      <c r="H58" s="218" t="str">
        <f t="shared" si="3"/>
        <v>项</v>
      </c>
    </row>
    <row r="59" s="218" customFormat="1" ht="36" customHeight="1" spans="1:8">
      <c r="A59" s="354">
        <f t="shared" si="0"/>
        <v>5</v>
      </c>
      <c r="B59" s="236">
        <v>20106</v>
      </c>
      <c r="C59" s="237" t="s">
        <v>176</v>
      </c>
      <c r="D59" s="371">
        <f>SUM(D60:D69)</f>
        <v>1515</v>
      </c>
      <c r="E59" s="371">
        <f>SUM(E60:E69)</f>
        <v>1481</v>
      </c>
      <c r="F59" s="372">
        <f t="shared" si="1"/>
        <v>-0.022</v>
      </c>
      <c r="G59" s="370" t="str">
        <f t="shared" si="2"/>
        <v>是</v>
      </c>
      <c r="H59" s="218" t="str">
        <f t="shared" si="3"/>
        <v>款</v>
      </c>
    </row>
    <row r="60" s="264" customFormat="1" ht="36" customHeight="1" spans="1:8">
      <c r="A60" s="354">
        <f t="shared" si="0"/>
        <v>7</v>
      </c>
      <c r="B60" s="236">
        <v>2010601</v>
      </c>
      <c r="C60" s="237" t="s">
        <v>139</v>
      </c>
      <c r="D60" s="371">
        <v>1037</v>
      </c>
      <c r="E60" s="371">
        <v>807</v>
      </c>
      <c r="F60" s="372">
        <f t="shared" si="1"/>
        <v>-0.222</v>
      </c>
      <c r="G60" s="370" t="str">
        <f t="shared" si="2"/>
        <v>是</v>
      </c>
      <c r="H60" s="218" t="str">
        <f t="shared" si="3"/>
        <v>项</v>
      </c>
    </row>
    <row r="61" s="264" customFormat="1" ht="36" customHeight="1" spans="1:8">
      <c r="A61" s="354">
        <f t="shared" si="0"/>
        <v>7</v>
      </c>
      <c r="B61" s="236">
        <v>2010602</v>
      </c>
      <c r="C61" s="237" t="s">
        <v>140</v>
      </c>
      <c r="D61" s="371">
        <v>0</v>
      </c>
      <c r="E61" s="371"/>
      <c r="F61" s="372" t="str">
        <f t="shared" si="1"/>
        <v/>
      </c>
      <c r="G61" s="370" t="str">
        <f t="shared" si="2"/>
        <v>否</v>
      </c>
      <c r="H61" s="218" t="str">
        <f t="shared" si="3"/>
        <v>项</v>
      </c>
    </row>
    <row r="62" s="264" customFormat="1" ht="36" customHeight="1" spans="1:8">
      <c r="A62" s="354">
        <f t="shared" si="0"/>
        <v>7</v>
      </c>
      <c r="B62" s="236">
        <v>2010603</v>
      </c>
      <c r="C62" s="237" t="s">
        <v>141</v>
      </c>
      <c r="D62" s="371">
        <v>0</v>
      </c>
      <c r="E62" s="371"/>
      <c r="F62" s="372" t="str">
        <f t="shared" si="1"/>
        <v/>
      </c>
      <c r="G62" s="370" t="str">
        <f t="shared" si="2"/>
        <v>否</v>
      </c>
      <c r="H62" s="218" t="str">
        <f t="shared" si="3"/>
        <v>项</v>
      </c>
    </row>
    <row r="63" s="264" customFormat="1" ht="36" customHeight="1" spans="1:8">
      <c r="A63" s="354">
        <f t="shared" si="0"/>
        <v>7</v>
      </c>
      <c r="B63" s="236">
        <v>2010604</v>
      </c>
      <c r="C63" s="237" t="s">
        <v>177</v>
      </c>
      <c r="D63" s="371">
        <v>0</v>
      </c>
      <c r="E63" s="371"/>
      <c r="F63" s="372" t="str">
        <f t="shared" si="1"/>
        <v/>
      </c>
      <c r="G63" s="370" t="str">
        <f t="shared" si="2"/>
        <v>否</v>
      </c>
      <c r="H63" s="218" t="str">
        <f t="shared" si="3"/>
        <v>项</v>
      </c>
    </row>
    <row r="64" s="264" customFormat="1" ht="36" customHeight="1" spans="1:8">
      <c r="A64" s="354">
        <f t="shared" si="0"/>
        <v>7</v>
      </c>
      <c r="B64" s="236">
        <v>2010605</v>
      </c>
      <c r="C64" s="237" t="s">
        <v>178</v>
      </c>
      <c r="D64" s="371">
        <v>0</v>
      </c>
      <c r="E64" s="371"/>
      <c r="F64" s="372" t="str">
        <f t="shared" si="1"/>
        <v/>
      </c>
      <c r="G64" s="370" t="str">
        <f t="shared" si="2"/>
        <v>否</v>
      </c>
      <c r="H64" s="218" t="str">
        <f t="shared" si="3"/>
        <v>项</v>
      </c>
    </row>
    <row r="65" s="264" customFormat="1" ht="36" customHeight="1" spans="1:8">
      <c r="A65" s="354">
        <f t="shared" si="0"/>
        <v>7</v>
      </c>
      <c r="B65" s="236">
        <v>2010606</v>
      </c>
      <c r="C65" s="237" t="s">
        <v>179</v>
      </c>
      <c r="D65" s="371">
        <v>0</v>
      </c>
      <c r="E65" s="371"/>
      <c r="F65" s="372" t="str">
        <f t="shared" si="1"/>
        <v/>
      </c>
      <c r="G65" s="370" t="str">
        <f t="shared" si="2"/>
        <v>否</v>
      </c>
      <c r="H65" s="218" t="str">
        <f t="shared" si="3"/>
        <v>项</v>
      </c>
    </row>
    <row r="66" s="264" customFormat="1" ht="36" customHeight="1" spans="1:8">
      <c r="A66" s="354">
        <f t="shared" si="0"/>
        <v>7</v>
      </c>
      <c r="B66" s="236">
        <v>2010607</v>
      </c>
      <c r="C66" s="237" t="s">
        <v>180</v>
      </c>
      <c r="D66" s="371">
        <v>29</v>
      </c>
      <c r="E66" s="371">
        <v>74</v>
      </c>
      <c r="F66" s="372">
        <f t="shared" si="1"/>
        <v>1.552</v>
      </c>
      <c r="G66" s="370" t="str">
        <f t="shared" si="2"/>
        <v>是</v>
      </c>
      <c r="H66" s="218" t="str">
        <f t="shared" si="3"/>
        <v>项</v>
      </c>
    </row>
    <row r="67" s="264" customFormat="1" ht="36" customHeight="1" spans="1:8">
      <c r="A67" s="354">
        <f t="shared" si="0"/>
        <v>7</v>
      </c>
      <c r="B67" s="236">
        <v>2010608</v>
      </c>
      <c r="C67" s="237" t="s">
        <v>181</v>
      </c>
      <c r="D67" s="371">
        <v>10</v>
      </c>
      <c r="E67" s="371">
        <v>50</v>
      </c>
      <c r="F67" s="372">
        <f t="shared" si="1"/>
        <v>4</v>
      </c>
      <c r="G67" s="370" t="str">
        <f t="shared" si="2"/>
        <v>是</v>
      </c>
      <c r="H67" s="218" t="str">
        <f t="shared" si="3"/>
        <v>项</v>
      </c>
    </row>
    <row r="68" s="264" customFormat="1" ht="36" customHeight="1" spans="1:8">
      <c r="A68" s="354">
        <f t="shared" ref="A68:A131" si="4">LEN(B68)</f>
        <v>7</v>
      </c>
      <c r="B68" s="236">
        <v>2010650</v>
      </c>
      <c r="C68" s="237" t="s">
        <v>148</v>
      </c>
      <c r="D68" s="371">
        <v>407</v>
      </c>
      <c r="E68" s="371">
        <v>450</v>
      </c>
      <c r="F68" s="372">
        <f t="shared" ref="F68:F131" si="5">IF(D68&gt;0,E68/D68-1,IF(D68&lt;0,-(E68/D68-1),""))</f>
        <v>0.106</v>
      </c>
      <c r="G68" s="370" t="str">
        <f t="shared" ref="G68:G131" si="6">IF(LEN(B68)=3,"是",IF(C68&lt;&gt;"",IF(SUM(D68:E68)&lt;&gt;0,"是","否"),"是"))</f>
        <v>是</v>
      </c>
      <c r="H68" s="218" t="str">
        <f t="shared" ref="H68:H131" si="7">IF(LEN(B68)=3,"类",IF(LEN(B68)=5,"款","项"))</f>
        <v>项</v>
      </c>
    </row>
    <row r="69" s="264" customFormat="1" ht="36" customHeight="1" spans="1:8">
      <c r="A69" s="354">
        <f t="shared" si="4"/>
        <v>7</v>
      </c>
      <c r="B69" s="236">
        <v>2010699</v>
      </c>
      <c r="C69" s="237" t="s">
        <v>182</v>
      </c>
      <c r="D69" s="371">
        <v>32</v>
      </c>
      <c r="E69" s="371">
        <v>100</v>
      </c>
      <c r="F69" s="372">
        <f t="shared" si="5"/>
        <v>2.125</v>
      </c>
      <c r="G69" s="370" t="str">
        <f t="shared" si="6"/>
        <v>是</v>
      </c>
      <c r="H69" s="218" t="str">
        <f t="shared" si="7"/>
        <v>项</v>
      </c>
    </row>
    <row r="70" s="218" customFormat="1" ht="36" customHeight="1" spans="1:8">
      <c r="A70" s="354">
        <f t="shared" si="4"/>
        <v>5</v>
      </c>
      <c r="B70" s="236">
        <v>20107</v>
      </c>
      <c r="C70" s="237" t="s">
        <v>183</v>
      </c>
      <c r="D70" s="371">
        <f>SUM(D71:D82)</f>
        <v>248</v>
      </c>
      <c r="E70" s="371">
        <f>SUM(E71:E82)</f>
        <v>300</v>
      </c>
      <c r="F70" s="372">
        <f t="shared" si="5"/>
        <v>0.21</v>
      </c>
      <c r="G70" s="370" t="str">
        <f t="shared" si="6"/>
        <v>是</v>
      </c>
      <c r="H70" s="218" t="str">
        <f t="shared" si="7"/>
        <v>款</v>
      </c>
    </row>
    <row r="71" s="264" customFormat="1" ht="36" customHeight="1" spans="1:8">
      <c r="A71" s="354">
        <f t="shared" si="4"/>
        <v>7</v>
      </c>
      <c r="B71" s="236">
        <v>2010701</v>
      </c>
      <c r="C71" s="237" t="s">
        <v>139</v>
      </c>
      <c r="D71" s="371">
        <v>0</v>
      </c>
      <c r="E71" s="371"/>
      <c r="F71" s="372" t="str">
        <f t="shared" si="5"/>
        <v/>
      </c>
      <c r="G71" s="370" t="str">
        <f t="shared" si="6"/>
        <v>否</v>
      </c>
      <c r="H71" s="218" t="str">
        <f t="shared" si="7"/>
        <v>项</v>
      </c>
    </row>
    <row r="72" s="264" customFormat="1" ht="36" customHeight="1" spans="1:8">
      <c r="A72" s="354">
        <f t="shared" si="4"/>
        <v>7</v>
      </c>
      <c r="B72" s="236">
        <v>2010702</v>
      </c>
      <c r="C72" s="237" t="s">
        <v>140</v>
      </c>
      <c r="D72" s="371">
        <v>0</v>
      </c>
      <c r="E72" s="371"/>
      <c r="F72" s="372" t="str">
        <f t="shared" si="5"/>
        <v/>
      </c>
      <c r="G72" s="370" t="str">
        <f t="shared" si="6"/>
        <v>否</v>
      </c>
      <c r="H72" s="218" t="str">
        <f t="shared" si="7"/>
        <v>项</v>
      </c>
    </row>
    <row r="73" s="264" customFormat="1" ht="36" customHeight="1" spans="1:8">
      <c r="A73" s="354">
        <f t="shared" si="4"/>
        <v>7</v>
      </c>
      <c r="B73" s="236">
        <v>2010703</v>
      </c>
      <c r="C73" s="237" t="s">
        <v>141</v>
      </c>
      <c r="D73" s="371">
        <v>0</v>
      </c>
      <c r="E73" s="371"/>
      <c r="F73" s="372" t="str">
        <f t="shared" si="5"/>
        <v/>
      </c>
      <c r="G73" s="370" t="str">
        <f t="shared" si="6"/>
        <v>否</v>
      </c>
      <c r="H73" s="218" t="str">
        <f t="shared" si="7"/>
        <v>项</v>
      </c>
    </row>
    <row r="74" s="264" customFormat="1" ht="36" customHeight="1" spans="1:8">
      <c r="A74" s="354">
        <f t="shared" si="4"/>
        <v>7</v>
      </c>
      <c r="B74" s="236">
        <v>2010704</v>
      </c>
      <c r="C74" s="374" t="s">
        <v>1587</v>
      </c>
      <c r="D74" s="371">
        <v>0</v>
      </c>
      <c r="E74" s="371"/>
      <c r="F74" s="372" t="str">
        <f t="shared" si="5"/>
        <v/>
      </c>
      <c r="G74" s="370" t="str">
        <f t="shared" si="6"/>
        <v>否</v>
      </c>
      <c r="H74" s="218" t="str">
        <f t="shared" si="7"/>
        <v>项</v>
      </c>
    </row>
    <row r="75" s="264" customFormat="1" ht="36" customHeight="1" spans="1:8">
      <c r="A75" s="354">
        <f t="shared" si="4"/>
        <v>7</v>
      </c>
      <c r="B75" s="236">
        <v>2010705</v>
      </c>
      <c r="C75" s="374" t="s">
        <v>1588</v>
      </c>
      <c r="D75" s="371">
        <v>0</v>
      </c>
      <c r="E75" s="371"/>
      <c r="F75" s="372" t="str">
        <f t="shared" si="5"/>
        <v/>
      </c>
      <c r="G75" s="370" t="str">
        <f t="shared" si="6"/>
        <v>否</v>
      </c>
      <c r="H75" s="218" t="str">
        <f t="shared" si="7"/>
        <v>项</v>
      </c>
    </row>
    <row r="76" s="264" customFormat="1" ht="36" customHeight="1" spans="1:8">
      <c r="A76" s="354">
        <f t="shared" si="4"/>
        <v>7</v>
      </c>
      <c r="B76" s="236">
        <v>2010706</v>
      </c>
      <c r="C76" s="374" t="s">
        <v>1589</v>
      </c>
      <c r="D76" s="371">
        <v>0</v>
      </c>
      <c r="E76" s="371"/>
      <c r="F76" s="372" t="str">
        <f t="shared" si="5"/>
        <v/>
      </c>
      <c r="G76" s="370" t="str">
        <f t="shared" si="6"/>
        <v>否</v>
      </c>
      <c r="H76" s="218" t="str">
        <f t="shared" si="7"/>
        <v>项</v>
      </c>
    </row>
    <row r="77" s="264" customFormat="1" ht="36" customHeight="1" spans="1:8">
      <c r="A77" s="354">
        <f t="shared" si="4"/>
        <v>7</v>
      </c>
      <c r="B77" s="236">
        <v>2010707</v>
      </c>
      <c r="C77" s="374" t="s">
        <v>1590</v>
      </c>
      <c r="D77" s="371">
        <v>0</v>
      </c>
      <c r="E77" s="371"/>
      <c r="F77" s="372" t="str">
        <f t="shared" si="5"/>
        <v/>
      </c>
      <c r="G77" s="370" t="str">
        <f t="shared" si="6"/>
        <v>否</v>
      </c>
      <c r="H77" s="218" t="str">
        <f t="shared" si="7"/>
        <v>项</v>
      </c>
    </row>
    <row r="78" s="264" customFormat="1" ht="36" customHeight="1" spans="1:8">
      <c r="A78" s="354">
        <f t="shared" si="4"/>
        <v>7</v>
      </c>
      <c r="B78" s="236">
        <v>2010708</v>
      </c>
      <c r="C78" s="374" t="s">
        <v>1591</v>
      </c>
      <c r="D78" s="371">
        <v>0</v>
      </c>
      <c r="E78" s="371"/>
      <c r="F78" s="372" t="str">
        <f t="shared" si="5"/>
        <v/>
      </c>
      <c r="G78" s="370" t="str">
        <f t="shared" si="6"/>
        <v>否</v>
      </c>
      <c r="H78" s="218" t="str">
        <f t="shared" si="7"/>
        <v>项</v>
      </c>
    </row>
    <row r="79" s="264" customFormat="1" ht="36" customHeight="1" spans="1:8">
      <c r="A79" s="354">
        <f t="shared" si="4"/>
        <v>7</v>
      </c>
      <c r="B79" s="236">
        <v>2010709</v>
      </c>
      <c r="C79" s="237" t="s">
        <v>180</v>
      </c>
      <c r="D79" s="371">
        <v>0</v>
      </c>
      <c r="E79" s="371"/>
      <c r="F79" s="372" t="str">
        <f t="shared" si="5"/>
        <v/>
      </c>
      <c r="G79" s="370" t="str">
        <f t="shared" si="6"/>
        <v>否</v>
      </c>
      <c r="H79" s="218" t="str">
        <f t="shared" si="7"/>
        <v>项</v>
      </c>
    </row>
    <row r="80" s="264" customFormat="1" ht="36" customHeight="1" spans="1:8">
      <c r="A80" s="354">
        <f t="shared" si="4"/>
        <v>7</v>
      </c>
      <c r="B80" s="375">
        <v>2010710</v>
      </c>
      <c r="C80" s="237" t="s">
        <v>189</v>
      </c>
      <c r="D80" s="371">
        <v>0</v>
      </c>
      <c r="E80" s="371"/>
      <c r="F80" s="372" t="str">
        <f t="shared" si="5"/>
        <v/>
      </c>
      <c r="G80" s="370" t="str">
        <f t="shared" si="6"/>
        <v>否</v>
      </c>
      <c r="H80" s="218" t="str">
        <f t="shared" si="7"/>
        <v>项</v>
      </c>
    </row>
    <row r="81" s="264" customFormat="1" ht="36" customHeight="1" spans="1:8">
      <c r="A81" s="354">
        <f t="shared" si="4"/>
        <v>7</v>
      </c>
      <c r="B81" s="236">
        <v>2010750</v>
      </c>
      <c r="C81" s="237" t="s">
        <v>148</v>
      </c>
      <c r="D81" s="371">
        <v>0</v>
      </c>
      <c r="E81" s="371"/>
      <c r="F81" s="372" t="str">
        <f t="shared" si="5"/>
        <v/>
      </c>
      <c r="G81" s="370" t="str">
        <f t="shared" si="6"/>
        <v>否</v>
      </c>
      <c r="H81" s="218" t="str">
        <f t="shared" si="7"/>
        <v>项</v>
      </c>
    </row>
    <row r="82" s="264" customFormat="1" ht="36" customHeight="1" spans="1:8">
      <c r="A82" s="354">
        <f t="shared" si="4"/>
        <v>7</v>
      </c>
      <c r="B82" s="236">
        <v>2010799</v>
      </c>
      <c r="C82" s="237" t="s">
        <v>190</v>
      </c>
      <c r="D82" s="371">
        <v>248</v>
      </c>
      <c r="E82" s="371">
        <v>300</v>
      </c>
      <c r="F82" s="372">
        <f t="shared" si="5"/>
        <v>0.21</v>
      </c>
      <c r="G82" s="370" t="str">
        <f t="shared" si="6"/>
        <v>是</v>
      </c>
      <c r="H82" s="218" t="str">
        <f t="shared" si="7"/>
        <v>项</v>
      </c>
    </row>
    <row r="83" s="218" customFormat="1" ht="36" customHeight="1" spans="1:8">
      <c r="A83" s="354">
        <f t="shared" si="4"/>
        <v>5</v>
      </c>
      <c r="B83" s="236">
        <v>20108</v>
      </c>
      <c r="C83" s="237" t="s">
        <v>191</v>
      </c>
      <c r="D83" s="371">
        <f>SUM(D84:D91)</f>
        <v>44</v>
      </c>
      <c r="E83" s="371">
        <f>SUM(E84:E91)</f>
        <v>48</v>
      </c>
      <c r="F83" s="372">
        <f t="shared" si="5"/>
        <v>0.091</v>
      </c>
      <c r="G83" s="370" t="str">
        <f t="shared" si="6"/>
        <v>是</v>
      </c>
      <c r="H83" s="218" t="str">
        <f t="shared" si="7"/>
        <v>款</v>
      </c>
    </row>
    <row r="84" s="264" customFormat="1" ht="36" customHeight="1" spans="1:8">
      <c r="A84" s="354">
        <f t="shared" si="4"/>
        <v>7</v>
      </c>
      <c r="B84" s="236">
        <v>2010801</v>
      </c>
      <c r="C84" s="237" t="s">
        <v>139</v>
      </c>
      <c r="D84" s="371">
        <v>27</v>
      </c>
      <c r="E84" s="371">
        <v>38</v>
      </c>
      <c r="F84" s="372">
        <f t="shared" si="5"/>
        <v>0.407</v>
      </c>
      <c r="G84" s="370" t="str">
        <f t="shared" si="6"/>
        <v>是</v>
      </c>
      <c r="H84" s="218" t="str">
        <f t="shared" si="7"/>
        <v>项</v>
      </c>
    </row>
    <row r="85" s="264" customFormat="1" ht="36" customHeight="1" spans="1:8">
      <c r="A85" s="354">
        <f t="shared" si="4"/>
        <v>7</v>
      </c>
      <c r="B85" s="236">
        <v>2010802</v>
      </c>
      <c r="C85" s="237" t="s">
        <v>140</v>
      </c>
      <c r="D85" s="371">
        <v>0</v>
      </c>
      <c r="E85" s="371"/>
      <c r="F85" s="372" t="str">
        <f t="shared" si="5"/>
        <v/>
      </c>
      <c r="G85" s="370" t="str">
        <f t="shared" si="6"/>
        <v>否</v>
      </c>
      <c r="H85" s="218" t="str">
        <f t="shared" si="7"/>
        <v>项</v>
      </c>
    </row>
    <row r="86" s="264" customFormat="1" ht="36" customHeight="1" spans="1:8">
      <c r="A86" s="354">
        <f t="shared" si="4"/>
        <v>7</v>
      </c>
      <c r="B86" s="236">
        <v>2010803</v>
      </c>
      <c r="C86" s="237" t="s">
        <v>141</v>
      </c>
      <c r="D86" s="371">
        <v>0</v>
      </c>
      <c r="E86" s="371"/>
      <c r="F86" s="372" t="str">
        <f t="shared" si="5"/>
        <v/>
      </c>
      <c r="G86" s="370" t="str">
        <f t="shared" si="6"/>
        <v>否</v>
      </c>
      <c r="H86" s="218" t="str">
        <f t="shared" si="7"/>
        <v>项</v>
      </c>
    </row>
    <row r="87" s="264" customFormat="1" ht="36" customHeight="1" spans="1:8">
      <c r="A87" s="354">
        <f t="shared" si="4"/>
        <v>7</v>
      </c>
      <c r="B87" s="236">
        <v>2010804</v>
      </c>
      <c r="C87" s="237" t="s">
        <v>192</v>
      </c>
      <c r="D87" s="371">
        <v>0</v>
      </c>
      <c r="E87" s="371">
        <v>10</v>
      </c>
      <c r="F87" s="372" t="str">
        <f t="shared" si="5"/>
        <v/>
      </c>
      <c r="G87" s="370" t="str">
        <f t="shared" si="6"/>
        <v>是</v>
      </c>
      <c r="H87" s="218" t="str">
        <f t="shared" si="7"/>
        <v>项</v>
      </c>
    </row>
    <row r="88" s="264" customFormat="1" ht="36" customHeight="1" spans="1:8">
      <c r="A88" s="354">
        <f t="shared" si="4"/>
        <v>7</v>
      </c>
      <c r="B88" s="236">
        <v>2010805</v>
      </c>
      <c r="C88" s="237" t="s">
        <v>193</v>
      </c>
      <c r="D88" s="371">
        <v>0</v>
      </c>
      <c r="E88" s="371"/>
      <c r="F88" s="372" t="str">
        <f t="shared" si="5"/>
        <v/>
      </c>
      <c r="G88" s="370" t="str">
        <f t="shared" si="6"/>
        <v>否</v>
      </c>
      <c r="H88" s="218" t="str">
        <f t="shared" si="7"/>
        <v>项</v>
      </c>
    </row>
    <row r="89" s="264" customFormat="1" ht="36" customHeight="1" spans="1:8">
      <c r="A89" s="354">
        <f t="shared" si="4"/>
        <v>7</v>
      </c>
      <c r="B89" s="236">
        <v>2010806</v>
      </c>
      <c r="C89" s="237" t="s">
        <v>180</v>
      </c>
      <c r="D89" s="371">
        <v>0</v>
      </c>
      <c r="E89" s="371"/>
      <c r="F89" s="372" t="str">
        <f t="shared" si="5"/>
        <v/>
      </c>
      <c r="G89" s="370" t="str">
        <f t="shared" si="6"/>
        <v>否</v>
      </c>
      <c r="H89" s="218" t="str">
        <f t="shared" si="7"/>
        <v>项</v>
      </c>
    </row>
    <row r="90" s="264" customFormat="1" ht="36" customHeight="1" spans="1:8">
      <c r="A90" s="354">
        <f t="shared" si="4"/>
        <v>7</v>
      </c>
      <c r="B90" s="236">
        <v>2010850</v>
      </c>
      <c r="C90" s="237" t="s">
        <v>148</v>
      </c>
      <c r="D90" s="371">
        <v>17</v>
      </c>
      <c r="E90" s="371"/>
      <c r="F90" s="372">
        <f t="shared" si="5"/>
        <v>-1</v>
      </c>
      <c r="G90" s="370" t="str">
        <f t="shared" si="6"/>
        <v>是</v>
      </c>
      <c r="H90" s="218" t="str">
        <f t="shared" si="7"/>
        <v>项</v>
      </c>
    </row>
    <row r="91" s="264" customFormat="1" ht="36" customHeight="1" spans="1:8">
      <c r="A91" s="354">
        <f t="shared" si="4"/>
        <v>7</v>
      </c>
      <c r="B91" s="236">
        <v>2010899</v>
      </c>
      <c r="C91" s="237" t="s">
        <v>194</v>
      </c>
      <c r="D91" s="371">
        <v>0</v>
      </c>
      <c r="E91" s="371"/>
      <c r="F91" s="372" t="str">
        <f t="shared" si="5"/>
        <v/>
      </c>
      <c r="G91" s="370" t="str">
        <f t="shared" si="6"/>
        <v>否</v>
      </c>
      <c r="H91" s="218" t="str">
        <f t="shared" si="7"/>
        <v>项</v>
      </c>
    </row>
    <row r="92" s="218" customFormat="1" ht="36" customHeight="1" spans="1:8">
      <c r="A92" s="354">
        <f t="shared" si="4"/>
        <v>5</v>
      </c>
      <c r="B92" s="236">
        <v>20109</v>
      </c>
      <c r="C92" s="237" t="s">
        <v>195</v>
      </c>
      <c r="D92" s="371">
        <f>SUM(D93:D104)</f>
        <v>0</v>
      </c>
      <c r="E92" s="371">
        <f>SUM(E93:E104)</f>
        <v>0</v>
      </c>
      <c r="F92" s="372" t="str">
        <f t="shared" si="5"/>
        <v/>
      </c>
      <c r="G92" s="370" t="str">
        <f t="shared" si="6"/>
        <v>否</v>
      </c>
      <c r="H92" s="218" t="str">
        <f t="shared" si="7"/>
        <v>款</v>
      </c>
    </row>
    <row r="93" s="264" customFormat="1" ht="36" customHeight="1" spans="1:8">
      <c r="A93" s="354">
        <f t="shared" si="4"/>
        <v>7</v>
      </c>
      <c r="B93" s="236">
        <v>2010901</v>
      </c>
      <c r="C93" s="237" t="s">
        <v>139</v>
      </c>
      <c r="D93" s="371">
        <v>0</v>
      </c>
      <c r="E93" s="371"/>
      <c r="F93" s="372" t="str">
        <f t="shared" si="5"/>
        <v/>
      </c>
      <c r="G93" s="370" t="str">
        <f t="shared" si="6"/>
        <v>否</v>
      </c>
      <c r="H93" s="218" t="str">
        <f t="shared" si="7"/>
        <v>项</v>
      </c>
    </row>
    <row r="94" s="264" customFormat="1" ht="36" customHeight="1" spans="1:8">
      <c r="A94" s="354">
        <f t="shared" si="4"/>
        <v>7</v>
      </c>
      <c r="B94" s="236">
        <v>2010902</v>
      </c>
      <c r="C94" s="237" t="s">
        <v>140</v>
      </c>
      <c r="D94" s="371">
        <v>0</v>
      </c>
      <c r="E94" s="371"/>
      <c r="F94" s="372" t="str">
        <f t="shared" si="5"/>
        <v/>
      </c>
      <c r="G94" s="370" t="str">
        <f t="shared" si="6"/>
        <v>否</v>
      </c>
      <c r="H94" s="218" t="str">
        <f t="shared" si="7"/>
        <v>项</v>
      </c>
    </row>
    <row r="95" s="264" customFormat="1" ht="36" customHeight="1" spans="1:8">
      <c r="A95" s="354">
        <f t="shared" si="4"/>
        <v>7</v>
      </c>
      <c r="B95" s="236">
        <v>2010903</v>
      </c>
      <c r="C95" s="237" t="s">
        <v>141</v>
      </c>
      <c r="D95" s="371">
        <v>0</v>
      </c>
      <c r="E95" s="371"/>
      <c r="F95" s="372" t="str">
        <f t="shared" si="5"/>
        <v/>
      </c>
      <c r="G95" s="370" t="str">
        <f t="shared" si="6"/>
        <v>否</v>
      </c>
      <c r="H95" s="218" t="str">
        <f t="shared" si="7"/>
        <v>项</v>
      </c>
    </row>
    <row r="96" s="264" customFormat="1" ht="36" customHeight="1" spans="1:8">
      <c r="A96" s="354">
        <f t="shared" si="4"/>
        <v>7</v>
      </c>
      <c r="B96" s="236">
        <v>2010905</v>
      </c>
      <c r="C96" s="237" t="s">
        <v>196</v>
      </c>
      <c r="D96" s="371">
        <v>0</v>
      </c>
      <c r="E96" s="371"/>
      <c r="F96" s="372" t="str">
        <f t="shared" si="5"/>
        <v/>
      </c>
      <c r="G96" s="370" t="str">
        <f t="shared" si="6"/>
        <v>否</v>
      </c>
      <c r="H96" s="218" t="str">
        <f t="shared" si="7"/>
        <v>项</v>
      </c>
    </row>
    <row r="97" s="264" customFormat="1" ht="36" customHeight="1" spans="1:8">
      <c r="A97" s="354">
        <f t="shared" si="4"/>
        <v>7</v>
      </c>
      <c r="B97" s="236">
        <v>2010907</v>
      </c>
      <c r="C97" s="237" t="s">
        <v>197</v>
      </c>
      <c r="D97" s="371">
        <v>0</v>
      </c>
      <c r="E97" s="371"/>
      <c r="F97" s="372" t="str">
        <f t="shared" si="5"/>
        <v/>
      </c>
      <c r="G97" s="370" t="str">
        <f t="shared" si="6"/>
        <v>否</v>
      </c>
      <c r="H97" s="218" t="str">
        <f t="shared" si="7"/>
        <v>项</v>
      </c>
    </row>
    <row r="98" s="264" customFormat="1" ht="36" customHeight="1" spans="1:8">
      <c r="A98" s="354">
        <f t="shared" si="4"/>
        <v>7</v>
      </c>
      <c r="B98" s="236">
        <v>2010908</v>
      </c>
      <c r="C98" s="237" t="s">
        <v>180</v>
      </c>
      <c r="D98" s="371">
        <v>0</v>
      </c>
      <c r="E98" s="371"/>
      <c r="F98" s="372" t="str">
        <f t="shared" si="5"/>
        <v/>
      </c>
      <c r="G98" s="370" t="str">
        <f t="shared" si="6"/>
        <v>否</v>
      </c>
      <c r="H98" s="218" t="str">
        <f t="shared" si="7"/>
        <v>项</v>
      </c>
    </row>
    <row r="99" s="264" customFormat="1" ht="36" customHeight="1" spans="1:8">
      <c r="A99" s="354">
        <f t="shared" si="4"/>
        <v>7</v>
      </c>
      <c r="B99" s="236">
        <v>2010909</v>
      </c>
      <c r="C99" s="237" t="s">
        <v>198</v>
      </c>
      <c r="D99" s="371">
        <v>0</v>
      </c>
      <c r="E99" s="371"/>
      <c r="F99" s="372" t="str">
        <f t="shared" si="5"/>
        <v/>
      </c>
      <c r="G99" s="370" t="str">
        <f t="shared" si="6"/>
        <v>否</v>
      </c>
      <c r="H99" s="218" t="str">
        <f t="shared" si="7"/>
        <v>项</v>
      </c>
    </row>
    <row r="100" s="264" customFormat="1" ht="36" customHeight="1" spans="1:8">
      <c r="A100" s="354">
        <f t="shared" si="4"/>
        <v>7</v>
      </c>
      <c r="B100" s="236">
        <v>2010910</v>
      </c>
      <c r="C100" s="237" t="s">
        <v>199</v>
      </c>
      <c r="D100" s="371">
        <v>0</v>
      </c>
      <c r="E100" s="371"/>
      <c r="F100" s="372" t="str">
        <f t="shared" si="5"/>
        <v/>
      </c>
      <c r="G100" s="370" t="str">
        <f t="shared" si="6"/>
        <v>否</v>
      </c>
      <c r="H100" s="218" t="str">
        <f t="shared" si="7"/>
        <v>项</v>
      </c>
    </row>
    <row r="101" s="264" customFormat="1" ht="36" customHeight="1" spans="1:8">
      <c r="A101" s="354">
        <f t="shared" si="4"/>
        <v>7</v>
      </c>
      <c r="B101" s="236">
        <v>2010911</v>
      </c>
      <c r="C101" s="237" t="s">
        <v>200</v>
      </c>
      <c r="D101" s="371">
        <v>0</v>
      </c>
      <c r="E101" s="371"/>
      <c r="F101" s="372" t="str">
        <f t="shared" si="5"/>
        <v/>
      </c>
      <c r="G101" s="370" t="str">
        <f t="shared" si="6"/>
        <v>否</v>
      </c>
      <c r="H101" s="218" t="str">
        <f t="shared" si="7"/>
        <v>项</v>
      </c>
    </row>
    <row r="102" s="264" customFormat="1" ht="36" customHeight="1" spans="1:8">
      <c r="A102" s="354">
        <f t="shared" si="4"/>
        <v>7</v>
      </c>
      <c r="B102" s="236">
        <v>2010912</v>
      </c>
      <c r="C102" s="237" t="s">
        <v>201</v>
      </c>
      <c r="D102" s="371">
        <v>0</v>
      </c>
      <c r="E102" s="371"/>
      <c r="F102" s="372" t="str">
        <f t="shared" si="5"/>
        <v/>
      </c>
      <c r="G102" s="370" t="str">
        <f t="shared" si="6"/>
        <v>否</v>
      </c>
      <c r="H102" s="218" t="str">
        <f t="shared" si="7"/>
        <v>项</v>
      </c>
    </row>
    <row r="103" s="264" customFormat="1" ht="36" customHeight="1" spans="1:8">
      <c r="A103" s="354">
        <f t="shared" si="4"/>
        <v>7</v>
      </c>
      <c r="B103" s="236">
        <v>2010950</v>
      </c>
      <c r="C103" s="237" t="s">
        <v>148</v>
      </c>
      <c r="D103" s="371">
        <v>0</v>
      </c>
      <c r="E103" s="371"/>
      <c r="F103" s="372" t="str">
        <f t="shared" si="5"/>
        <v/>
      </c>
      <c r="G103" s="370" t="str">
        <f t="shared" si="6"/>
        <v>否</v>
      </c>
      <c r="H103" s="218" t="str">
        <f t="shared" si="7"/>
        <v>项</v>
      </c>
    </row>
    <row r="104" s="264" customFormat="1" ht="36" customHeight="1" spans="1:8">
      <c r="A104" s="354">
        <f t="shared" si="4"/>
        <v>7</v>
      </c>
      <c r="B104" s="236">
        <v>2010999</v>
      </c>
      <c r="C104" s="237" t="s">
        <v>202</v>
      </c>
      <c r="D104" s="371">
        <v>0</v>
      </c>
      <c r="E104" s="371"/>
      <c r="F104" s="372" t="str">
        <f t="shared" si="5"/>
        <v/>
      </c>
      <c r="G104" s="370" t="str">
        <f t="shared" si="6"/>
        <v>否</v>
      </c>
      <c r="H104" s="218" t="str">
        <f t="shared" si="7"/>
        <v>项</v>
      </c>
    </row>
    <row r="105" s="264" customFormat="1" ht="36" customHeight="1" spans="1:8">
      <c r="A105" s="354">
        <f t="shared" si="4"/>
        <v>5</v>
      </c>
      <c r="B105" s="376">
        <v>20110</v>
      </c>
      <c r="C105" s="193" t="s">
        <v>203</v>
      </c>
      <c r="D105" s="371">
        <f>SUM(D106:D114)</f>
        <v>0</v>
      </c>
      <c r="E105" s="371">
        <f>SUM(E106:E114)</f>
        <v>0</v>
      </c>
      <c r="F105" s="372" t="str">
        <f t="shared" si="5"/>
        <v/>
      </c>
      <c r="G105" s="370" t="str">
        <f t="shared" si="6"/>
        <v>否</v>
      </c>
      <c r="H105" s="218" t="str">
        <f t="shared" si="7"/>
        <v>款</v>
      </c>
    </row>
    <row r="106" s="264" customFormat="1" ht="36" customHeight="1" spans="1:8">
      <c r="A106" s="354">
        <f t="shared" si="4"/>
        <v>7</v>
      </c>
      <c r="B106" s="376">
        <v>2011001</v>
      </c>
      <c r="C106" s="377" t="s">
        <v>204</v>
      </c>
      <c r="D106" s="371">
        <v>0</v>
      </c>
      <c r="E106" s="371"/>
      <c r="F106" s="372" t="str">
        <f t="shared" si="5"/>
        <v/>
      </c>
      <c r="G106" s="370" t="str">
        <f t="shared" si="6"/>
        <v>否</v>
      </c>
      <c r="H106" s="218" t="str">
        <f t="shared" si="7"/>
        <v>项</v>
      </c>
    </row>
    <row r="107" s="264" customFormat="1" ht="36" customHeight="1" spans="1:8">
      <c r="A107" s="354">
        <f t="shared" si="4"/>
        <v>7</v>
      </c>
      <c r="B107" s="376">
        <v>2011002</v>
      </c>
      <c r="C107" s="378" t="s">
        <v>205</v>
      </c>
      <c r="D107" s="371">
        <v>0</v>
      </c>
      <c r="E107" s="371"/>
      <c r="F107" s="372" t="str">
        <f t="shared" si="5"/>
        <v/>
      </c>
      <c r="G107" s="370" t="str">
        <f t="shared" si="6"/>
        <v>否</v>
      </c>
      <c r="H107" s="218" t="str">
        <f t="shared" si="7"/>
        <v>项</v>
      </c>
    </row>
    <row r="108" s="264" customFormat="1" ht="36" customHeight="1" spans="1:8">
      <c r="A108" s="354">
        <f t="shared" si="4"/>
        <v>7</v>
      </c>
      <c r="B108" s="376">
        <v>2011003</v>
      </c>
      <c r="C108" s="377" t="s">
        <v>206</v>
      </c>
      <c r="D108" s="371">
        <v>0</v>
      </c>
      <c r="E108" s="371"/>
      <c r="F108" s="372" t="str">
        <f t="shared" si="5"/>
        <v/>
      </c>
      <c r="G108" s="370" t="str">
        <f t="shared" si="6"/>
        <v>否</v>
      </c>
      <c r="H108" s="218" t="str">
        <f t="shared" si="7"/>
        <v>项</v>
      </c>
    </row>
    <row r="109" s="264" customFormat="1" ht="36" customHeight="1" spans="1:8">
      <c r="A109" s="354">
        <f t="shared" si="4"/>
        <v>7</v>
      </c>
      <c r="B109" s="376">
        <v>2011004</v>
      </c>
      <c r="C109" s="377" t="s">
        <v>207</v>
      </c>
      <c r="D109" s="371">
        <v>0</v>
      </c>
      <c r="E109" s="371"/>
      <c r="F109" s="372" t="str">
        <f t="shared" si="5"/>
        <v/>
      </c>
      <c r="G109" s="370" t="str">
        <f t="shared" si="6"/>
        <v>否</v>
      </c>
      <c r="H109" s="218" t="str">
        <f t="shared" si="7"/>
        <v>项</v>
      </c>
    </row>
    <row r="110" s="264" customFormat="1" ht="36" customHeight="1" spans="1:8">
      <c r="A110" s="354">
        <f t="shared" si="4"/>
        <v>7</v>
      </c>
      <c r="B110" s="376">
        <v>2011005</v>
      </c>
      <c r="C110" s="377" t="s">
        <v>208</v>
      </c>
      <c r="D110" s="371">
        <v>0</v>
      </c>
      <c r="E110" s="371"/>
      <c r="F110" s="372" t="str">
        <f t="shared" si="5"/>
        <v/>
      </c>
      <c r="G110" s="370" t="str">
        <f t="shared" si="6"/>
        <v>否</v>
      </c>
      <c r="H110" s="218" t="str">
        <f t="shared" si="7"/>
        <v>项</v>
      </c>
    </row>
    <row r="111" s="264" customFormat="1" ht="36" customHeight="1" spans="1:8">
      <c r="A111" s="354">
        <f t="shared" si="4"/>
        <v>7</v>
      </c>
      <c r="B111" s="376">
        <v>2011007</v>
      </c>
      <c r="C111" s="377" t="s">
        <v>209</v>
      </c>
      <c r="D111" s="371">
        <v>0</v>
      </c>
      <c r="E111" s="371"/>
      <c r="F111" s="372" t="str">
        <f t="shared" si="5"/>
        <v/>
      </c>
      <c r="G111" s="370" t="str">
        <f t="shared" si="6"/>
        <v>否</v>
      </c>
      <c r="H111" s="218" t="str">
        <f t="shared" si="7"/>
        <v>项</v>
      </c>
    </row>
    <row r="112" s="264" customFormat="1" ht="36" customHeight="1" spans="1:8">
      <c r="A112" s="354">
        <f t="shared" si="4"/>
        <v>7</v>
      </c>
      <c r="B112" s="376">
        <v>2011008</v>
      </c>
      <c r="C112" s="377" t="s">
        <v>210</v>
      </c>
      <c r="D112" s="371">
        <v>0</v>
      </c>
      <c r="E112" s="371"/>
      <c r="F112" s="372" t="str">
        <f t="shared" si="5"/>
        <v/>
      </c>
      <c r="G112" s="370" t="str">
        <f t="shared" si="6"/>
        <v>否</v>
      </c>
      <c r="H112" s="218" t="str">
        <f t="shared" si="7"/>
        <v>项</v>
      </c>
    </row>
    <row r="113" s="264" customFormat="1" ht="36" customHeight="1" spans="1:8">
      <c r="A113" s="354">
        <f t="shared" si="4"/>
        <v>7</v>
      </c>
      <c r="B113" s="376">
        <v>2011050</v>
      </c>
      <c r="C113" s="377" t="s">
        <v>211</v>
      </c>
      <c r="D113" s="371">
        <v>0</v>
      </c>
      <c r="E113" s="371"/>
      <c r="F113" s="372" t="str">
        <f t="shared" si="5"/>
        <v/>
      </c>
      <c r="G113" s="370" t="str">
        <f t="shared" si="6"/>
        <v>否</v>
      </c>
      <c r="H113" s="218" t="str">
        <f t="shared" si="7"/>
        <v>项</v>
      </c>
    </row>
    <row r="114" s="264" customFormat="1" ht="36" customHeight="1" spans="1:8">
      <c r="A114" s="354">
        <f t="shared" si="4"/>
        <v>7</v>
      </c>
      <c r="B114" s="376">
        <v>2011099</v>
      </c>
      <c r="C114" s="377" t="s">
        <v>212</v>
      </c>
      <c r="D114" s="371">
        <v>0</v>
      </c>
      <c r="E114" s="371"/>
      <c r="F114" s="372" t="str">
        <f t="shared" si="5"/>
        <v/>
      </c>
      <c r="G114" s="370" t="str">
        <f t="shared" si="6"/>
        <v>否</v>
      </c>
      <c r="H114" s="218" t="str">
        <f t="shared" si="7"/>
        <v>项</v>
      </c>
    </row>
    <row r="115" s="218" customFormat="1" ht="36" customHeight="1" spans="1:8">
      <c r="A115" s="354">
        <f t="shared" si="4"/>
        <v>5</v>
      </c>
      <c r="B115" s="236">
        <v>20111</v>
      </c>
      <c r="C115" s="237" t="s">
        <v>213</v>
      </c>
      <c r="D115" s="371">
        <f>SUM(D116:D123)</f>
        <v>1418</v>
      </c>
      <c r="E115" s="371">
        <f>SUM(E116:E123)</f>
        <v>1438</v>
      </c>
      <c r="F115" s="372">
        <f t="shared" si="5"/>
        <v>0.014</v>
      </c>
      <c r="G115" s="370" t="str">
        <f t="shared" si="6"/>
        <v>是</v>
      </c>
      <c r="H115" s="218" t="str">
        <f t="shared" si="7"/>
        <v>款</v>
      </c>
    </row>
    <row r="116" s="264" customFormat="1" ht="36" customHeight="1" spans="1:8">
      <c r="A116" s="354">
        <f t="shared" si="4"/>
        <v>7</v>
      </c>
      <c r="B116" s="236">
        <v>2011101</v>
      </c>
      <c r="C116" s="237" t="s">
        <v>139</v>
      </c>
      <c r="D116" s="371">
        <v>1418</v>
      </c>
      <c r="E116" s="371">
        <v>1438</v>
      </c>
      <c r="F116" s="372">
        <f t="shared" si="5"/>
        <v>0.014</v>
      </c>
      <c r="G116" s="370" t="str">
        <f t="shared" si="6"/>
        <v>是</v>
      </c>
      <c r="H116" s="218" t="str">
        <f t="shared" si="7"/>
        <v>项</v>
      </c>
    </row>
    <row r="117" s="264" customFormat="1" ht="36" customHeight="1" spans="1:8">
      <c r="A117" s="354">
        <f t="shared" si="4"/>
        <v>7</v>
      </c>
      <c r="B117" s="236">
        <v>2011102</v>
      </c>
      <c r="C117" s="237" t="s">
        <v>140</v>
      </c>
      <c r="D117" s="371">
        <v>0</v>
      </c>
      <c r="E117" s="371"/>
      <c r="F117" s="372" t="str">
        <f t="shared" si="5"/>
        <v/>
      </c>
      <c r="G117" s="370" t="str">
        <f t="shared" si="6"/>
        <v>否</v>
      </c>
      <c r="H117" s="218" t="str">
        <f t="shared" si="7"/>
        <v>项</v>
      </c>
    </row>
    <row r="118" s="264" customFormat="1" ht="36" customHeight="1" spans="1:8">
      <c r="A118" s="354">
        <f t="shared" si="4"/>
        <v>7</v>
      </c>
      <c r="B118" s="236">
        <v>2011103</v>
      </c>
      <c r="C118" s="237" t="s">
        <v>141</v>
      </c>
      <c r="D118" s="371">
        <v>0</v>
      </c>
      <c r="E118" s="371"/>
      <c r="F118" s="372" t="str">
        <f t="shared" si="5"/>
        <v/>
      </c>
      <c r="G118" s="370" t="str">
        <f t="shared" si="6"/>
        <v>否</v>
      </c>
      <c r="H118" s="218" t="str">
        <f t="shared" si="7"/>
        <v>项</v>
      </c>
    </row>
    <row r="119" s="264" customFormat="1" ht="36" customHeight="1" spans="1:8">
      <c r="A119" s="354">
        <f t="shared" si="4"/>
        <v>7</v>
      </c>
      <c r="B119" s="236">
        <v>2011104</v>
      </c>
      <c r="C119" s="237" t="s">
        <v>214</v>
      </c>
      <c r="D119" s="371">
        <v>0</v>
      </c>
      <c r="E119" s="371"/>
      <c r="F119" s="372" t="str">
        <f t="shared" si="5"/>
        <v/>
      </c>
      <c r="G119" s="370" t="str">
        <f t="shared" si="6"/>
        <v>否</v>
      </c>
      <c r="H119" s="218" t="str">
        <f t="shared" si="7"/>
        <v>项</v>
      </c>
    </row>
    <row r="120" s="264" customFormat="1" ht="36" customHeight="1" spans="1:8">
      <c r="A120" s="354">
        <f t="shared" si="4"/>
        <v>7</v>
      </c>
      <c r="B120" s="236">
        <v>2011105</v>
      </c>
      <c r="C120" s="237" t="s">
        <v>215</v>
      </c>
      <c r="D120" s="371">
        <v>0</v>
      </c>
      <c r="E120" s="371"/>
      <c r="F120" s="372" t="str">
        <f t="shared" si="5"/>
        <v/>
      </c>
      <c r="G120" s="370" t="str">
        <f t="shared" si="6"/>
        <v>否</v>
      </c>
      <c r="H120" s="218" t="str">
        <f t="shared" si="7"/>
        <v>项</v>
      </c>
    </row>
    <row r="121" s="264" customFormat="1" ht="36" customHeight="1" spans="1:8">
      <c r="A121" s="354">
        <f t="shared" si="4"/>
        <v>7</v>
      </c>
      <c r="B121" s="236">
        <v>2011106</v>
      </c>
      <c r="C121" s="237" t="s">
        <v>216</v>
      </c>
      <c r="D121" s="371">
        <v>0</v>
      </c>
      <c r="E121" s="371"/>
      <c r="F121" s="372" t="str">
        <f t="shared" si="5"/>
        <v/>
      </c>
      <c r="G121" s="370" t="str">
        <f t="shared" si="6"/>
        <v>否</v>
      </c>
      <c r="H121" s="218" t="str">
        <f t="shared" si="7"/>
        <v>项</v>
      </c>
    </row>
    <row r="122" s="264" customFormat="1" ht="36" customHeight="1" spans="1:8">
      <c r="A122" s="354">
        <f t="shared" si="4"/>
        <v>7</v>
      </c>
      <c r="B122" s="236">
        <v>2011150</v>
      </c>
      <c r="C122" s="237" t="s">
        <v>148</v>
      </c>
      <c r="D122" s="371">
        <v>0</v>
      </c>
      <c r="E122" s="371"/>
      <c r="F122" s="372" t="str">
        <f t="shared" si="5"/>
        <v/>
      </c>
      <c r="G122" s="370" t="str">
        <f t="shared" si="6"/>
        <v>否</v>
      </c>
      <c r="H122" s="218" t="str">
        <f t="shared" si="7"/>
        <v>项</v>
      </c>
    </row>
    <row r="123" s="264" customFormat="1" ht="36" customHeight="1" spans="1:8">
      <c r="A123" s="354">
        <f t="shared" si="4"/>
        <v>7</v>
      </c>
      <c r="B123" s="236">
        <v>2011199</v>
      </c>
      <c r="C123" s="237" t="s">
        <v>217</v>
      </c>
      <c r="D123" s="371">
        <v>0</v>
      </c>
      <c r="E123" s="371"/>
      <c r="F123" s="372" t="str">
        <f t="shared" si="5"/>
        <v/>
      </c>
      <c r="G123" s="370" t="str">
        <f t="shared" si="6"/>
        <v>否</v>
      </c>
      <c r="H123" s="218" t="str">
        <f t="shared" si="7"/>
        <v>项</v>
      </c>
    </row>
    <row r="124" s="218" customFormat="1" ht="36" customHeight="1" spans="1:8">
      <c r="A124" s="354">
        <f t="shared" si="4"/>
        <v>5</v>
      </c>
      <c r="B124" s="236">
        <v>20113</v>
      </c>
      <c r="C124" s="237" t="s">
        <v>218</v>
      </c>
      <c r="D124" s="371">
        <f>SUM(D125:D134)</f>
        <v>179</v>
      </c>
      <c r="E124" s="371">
        <f>SUM(E125:E134)</f>
        <v>411</v>
      </c>
      <c r="F124" s="372">
        <f t="shared" si="5"/>
        <v>1.296</v>
      </c>
      <c r="G124" s="370" t="str">
        <f t="shared" si="6"/>
        <v>是</v>
      </c>
      <c r="H124" s="218" t="str">
        <f t="shared" si="7"/>
        <v>款</v>
      </c>
    </row>
    <row r="125" s="264" customFormat="1" ht="36" customHeight="1" spans="1:8">
      <c r="A125" s="354">
        <f t="shared" si="4"/>
        <v>7</v>
      </c>
      <c r="B125" s="236">
        <v>2011301</v>
      </c>
      <c r="C125" s="237" t="s">
        <v>139</v>
      </c>
      <c r="D125" s="371">
        <v>174</v>
      </c>
      <c r="E125" s="371">
        <v>154</v>
      </c>
      <c r="F125" s="372">
        <f t="shared" si="5"/>
        <v>-0.115</v>
      </c>
      <c r="G125" s="370" t="str">
        <f t="shared" si="6"/>
        <v>是</v>
      </c>
      <c r="H125" s="218" t="str">
        <f t="shared" si="7"/>
        <v>项</v>
      </c>
    </row>
    <row r="126" s="264" customFormat="1" ht="36" customHeight="1" spans="1:8">
      <c r="A126" s="354">
        <f t="shared" si="4"/>
        <v>7</v>
      </c>
      <c r="B126" s="236">
        <v>2011302</v>
      </c>
      <c r="C126" s="237" t="s">
        <v>140</v>
      </c>
      <c r="D126" s="371">
        <v>0</v>
      </c>
      <c r="E126" s="371"/>
      <c r="F126" s="372" t="str">
        <f t="shared" si="5"/>
        <v/>
      </c>
      <c r="G126" s="370" t="str">
        <f t="shared" si="6"/>
        <v>否</v>
      </c>
      <c r="H126" s="218" t="str">
        <f t="shared" si="7"/>
        <v>项</v>
      </c>
    </row>
    <row r="127" s="264" customFormat="1" ht="36" customHeight="1" spans="1:8">
      <c r="A127" s="354">
        <f t="shared" si="4"/>
        <v>7</v>
      </c>
      <c r="B127" s="236">
        <v>2011303</v>
      </c>
      <c r="C127" s="237" t="s">
        <v>141</v>
      </c>
      <c r="D127" s="371">
        <v>0</v>
      </c>
      <c r="E127" s="371"/>
      <c r="F127" s="372" t="str">
        <f t="shared" si="5"/>
        <v/>
      </c>
      <c r="G127" s="370" t="str">
        <f t="shared" si="6"/>
        <v>否</v>
      </c>
      <c r="H127" s="218" t="str">
        <f t="shared" si="7"/>
        <v>项</v>
      </c>
    </row>
    <row r="128" s="264" customFormat="1" ht="36" customHeight="1" spans="1:8">
      <c r="A128" s="354">
        <f t="shared" si="4"/>
        <v>7</v>
      </c>
      <c r="B128" s="236">
        <v>2011304</v>
      </c>
      <c r="C128" s="237" t="s">
        <v>219</v>
      </c>
      <c r="D128" s="371">
        <v>0</v>
      </c>
      <c r="E128" s="371"/>
      <c r="F128" s="372" t="str">
        <f t="shared" si="5"/>
        <v/>
      </c>
      <c r="G128" s="370" t="str">
        <f t="shared" si="6"/>
        <v>否</v>
      </c>
      <c r="H128" s="218" t="str">
        <f t="shared" si="7"/>
        <v>项</v>
      </c>
    </row>
    <row r="129" s="264" customFormat="1" ht="36" customHeight="1" spans="1:8">
      <c r="A129" s="354">
        <f t="shared" si="4"/>
        <v>7</v>
      </c>
      <c r="B129" s="236">
        <v>2011305</v>
      </c>
      <c r="C129" s="237" t="s">
        <v>220</v>
      </c>
      <c r="D129" s="371">
        <v>0</v>
      </c>
      <c r="E129" s="371"/>
      <c r="F129" s="372" t="str">
        <f t="shared" si="5"/>
        <v/>
      </c>
      <c r="G129" s="370" t="str">
        <f t="shared" si="6"/>
        <v>否</v>
      </c>
      <c r="H129" s="218" t="str">
        <f t="shared" si="7"/>
        <v>项</v>
      </c>
    </row>
    <row r="130" s="264" customFormat="1" ht="36" customHeight="1" spans="1:8">
      <c r="A130" s="354">
        <f t="shared" si="4"/>
        <v>7</v>
      </c>
      <c r="B130" s="236">
        <v>2011306</v>
      </c>
      <c r="C130" s="237" t="s">
        <v>221</v>
      </c>
      <c r="D130" s="371">
        <v>0</v>
      </c>
      <c r="E130" s="371"/>
      <c r="F130" s="372" t="str">
        <f t="shared" si="5"/>
        <v/>
      </c>
      <c r="G130" s="370" t="str">
        <f t="shared" si="6"/>
        <v>否</v>
      </c>
      <c r="H130" s="218" t="str">
        <f t="shared" si="7"/>
        <v>项</v>
      </c>
    </row>
    <row r="131" s="264" customFormat="1" ht="36" customHeight="1" spans="1:8">
      <c r="A131" s="354">
        <f t="shared" si="4"/>
        <v>7</v>
      </c>
      <c r="B131" s="236">
        <v>2011307</v>
      </c>
      <c r="C131" s="237" t="s">
        <v>222</v>
      </c>
      <c r="D131" s="371">
        <v>0</v>
      </c>
      <c r="E131" s="371"/>
      <c r="F131" s="372" t="str">
        <f t="shared" si="5"/>
        <v/>
      </c>
      <c r="G131" s="370" t="str">
        <f t="shared" si="6"/>
        <v>否</v>
      </c>
      <c r="H131" s="218" t="str">
        <f t="shared" si="7"/>
        <v>项</v>
      </c>
    </row>
    <row r="132" s="264" customFormat="1" ht="36" customHeight="1" spans="1:8">
      <c r="A132" s="354">
        <f t="shared" ref="A132:A195" si="8">LEN(B132)</f>
        <v>7</v>
      </c>
      <c r="B132" s="236">
        <v>2011308</v>
      </c>
      <c r="C132" s="237" t="s">
        <v>223</v>
      </c>
      <c r="D132" s="371">
        <v>0</v>
      </c>
      <c r="E132" s="371">
        <v>252</v>
      </c>
      <c r="F132" s="372" t="str">
        <f t="shared" ref="F132:F195" si="9">IF(D132&gt;0,E132/D132-1,IF(D132&lt;0,-(E132/D132-1),""))</f>
        <v/>
      </c>
      <c r="G132" s="370" t="str">
        <f t="shared" ref="G132:G195" si="10">IF(LEN(B132)=3,"是",IF(C132&lt;&gt;"",IF(SUM(D132:E132)&lt;&gt;0,"是","否"),"是"))</f>
        <v>是</v>
      </c>
      <c r="H132" s="218" t="str">
        <f t="shared" ref="H132:H195" si="11">IF(LEN(B132)=3,"类",IF(LEN(B132)=5,"款","项"))</f>
        <v>项</v>
      </c>
    </row>
    <row r="133" s="264" customFormat="1" ht="36" customHeight="1" spans="1:8">
      <c r="A133" s="354">
        <f t="shared" si="8"/>
        <v>7</v>
      </c>
      <c r="B133" s="236">
        <v>2011350</v>
      </c>
      <c r="C133" s="237" t="s">
        <v>148</v>
      </c>
      <c r="D133" s="371">
        <v>0</v>
      </c>
      <c r="E133" s="371"/>
      <c r="F133" s="372" t="str">
        <f t="shared" si="9"/>
        <v/>
      </c>
      <c r="G133" s="370" t="str">
        <f t="shared" si="10"/>
        <v>否</v>
      </c>
      <c r="H133" s="218" t="str">
        <f t="shared" si="11"/>
        <v>项</v>
      </c>
    </row>
    <row r="134" s="264" customFormat="1" ht="36" customHeight="1" spans="1:8">
      <c r="A134" s="354">
        <f t="shared" si="8"/>
        <v>7</v>
      </c>
      <c r="B134" s="236">
        <v>2011399</v>
      </c>
      <c r="C134" s="237" t="s">
        <v>224</v>
      </c>
      <c r="D134" s="371">
        <v>5</v>
      </c>
      <c r="E134" s="371">
        <v>5</v>
      </c>
      <c r="F134" s="372">
        <f t="shared" si="9"/>
        <v>0</v>
      </c>
      <c r="G134" s="370" t="str">
        <f t="shared" si="10"/>
        <v>是</v>
      </c>
      <c r="H134" s="218" t="str">
        <f t="shared" si="11"/>
        <v>项</v>
      </c>
    </row>
    <row r="135" s="218" customFormat="1" ht="36" customHeight="1" spans="1:8">
      <c r="A135" s="354">
        <f t="shared" si="8"/>
        <v>5</v>
      </c>
      <c r="B135" s="236">
        <v>20114</v>
      </c>
      <c r="C135" s="237" t="s">
        <v>225</v>
      </c>
      <c r="D135" s="371">
        <f>SUM(D136:D147)</f>
        <v>0</v>
      </c>
      <c r="E135" s="371">
        <f>SUM(E136:E147)</f>
        <v>0</v>
      </c>
      <c r="F135" s="372" t="str">
        <f t="shared" si="9"/>
        <v/>
      </c>
      <c r="G135" s="370" t="str">
        <f t="shared" si="10"/>
        <v>否</v>
      </c>
      <c r="H135" s="218" t="str">
        <f t="shared" si="11"/>
        <v>款</v>
      </c>
    </row>
    <row r="136" s="264" customFormat="1" ht="36" customHeight="1" spans="1:8">
      <c r="A136" s="354">
        <f t="shared" si="8"/>
        <v>7</v>
      </c>
      <c r="B136" s="236">
        <v>2011401</v>
      </c>
      <c r="C136" s="237" t="s">
        <v>139</v>
      </c>
      <c r="D136" s="371">
        <v>0</v>
      </c>
      <c r="E136" s="371"/>
      <c r="F136" s="372" t="str">
        <f t="shared" si="9"/>
        <v/>
      </c>
      <c r="G136" s="370" t="str">
        <f t="shared" si="10"/>
        <v>否</v>
      </c>
      <c r="H136" s="218" t="str">
        <f t="shared" si="11"/>
        <v>项</v>
      </c>
    </row>
    <row r="137" s="264" customFormat="1" ht="36" customHeight="1" spans="1:8">
      <c r="A137" s="354">
        <f t="shared" si="8"/>
        <v>7</v>
      </c>
      <c r="B137" s="236">
        <v>2011402</v>
      </c>
      <c r="C137" s="237" t="s">
        <v>140</v>
      </c>
      <c r="D137" s="371">
        <v>0</v>
      </c>
      <c r="E137" s="371"/>
      <c r="F137" s="372" t="str">
        <f t="shared" si="9"/>
        <v/>
      </c>
      <c r="G137" s="370" t="str">
        <f t="shared" si="10"/>
        <v>否</v>
      </c>
      <c r="H137" s="218" t="str">
        <f t="shared" si="11"/>
        <v>项</v>
      </c>
    </row>
    <row r="138" s="264" customFormat="1" ht="36" customHeight="1" spans="1:8">
      <c r="A138" s="354">
        <f t="shared" si="8"/>
        <v>7</v>
      </c>
      <c r="B138" s="236">
        <v>2011403</v>
      </c>
      <c r="C138" s="237" t="s">
        <v>141</v>
      </c>
      <c r="D138" s="371">
        <v>0</v>
      </c>
      <c r="E138" s="371"/>
      <c r="F138" s="372" t="str">
        <f t="shared" si="9"/>
        <v/>
      </c>
      <c r="G138" s="370" t="str">
        <f t="shared" si="10"/>
        <v>否</v>
      </c>
      <c r="H138" s="218" t="str">
        <f t="shared" si="11"/>
        <v>项</v>
      </c>
    </row>
    <row r="139" s="264" customFormat="1" ht="36" customHeight="1" spans="1:8">
      <c r="A139" s="354">
        <f t="shared" si="8"/>
        <v>7</v>
      </c>
      <c r="B139" s="236">
        <v>2011404</v>
      </c>
      <c r="C139" s="237" t="s">
        <v>226</v>
      </c>
      <c r="D139" s="371">
        <v>0</v>
      </c>
      <c r="E139" s="371"/>
      <c r="F139" s="372" t="str">
        <f t="shared" si="9"/>
        <v/>
      </c>
      <c r="G139" s="370" t="str">
        <f t="shared" si="10"/>
        <v>否</v>
      </c>
      <c r="H139" s="218" t="str">
        <f t="shared" si="11"/>
        <v>项</v>
      </c>
    </row>
    <row r="140" s="264" customFormat="1" ht="36" customHeight="1" spans="1:8">
      <c r="A140" s="354">
        <f t="shared" si="8"/>
        <v>7</v>
      </c>
      <c r="B140" s="236">
        <v>2011405</v>
      </c>
      <c r="C140" s="237" t="s">
        <v>1592</v>
      </c>
      <c r="D140" s="371">
        <v>0</v>
      </c>
      <c r="E140" s="371"/>
      <c r="F140" s="372" t="str">
        <f t="shared" si="9"/>
        <v/>
      </c>
      <c r="G140" s="370" t="str">
        <f t="shared" si="10"/>
        <v>否</v>
      </c>
      <c r="H140" s="218" t="str">
        <f t="shared" si="11"/>
        <v>项</v>
      </c>
    </row>
    <row r="141" s="264" customFormat="1" ht="36" customHeight="1" spans="1:8">
      <c r="A141" s="354">
        <f t="shared" si="8"/>
        <v>7</v>
      </c>
      <c r="B141" s="236">
        <v>2011406</v>
      </c>
      <c r="C141" s="193" t="s">
        <v>228</v>
      </c>
      <c r="D141" s="371">
        <v>0</v>
      </c>
      <c r="E141" s="371"/>
      <c r="F141" s="372" t="str">
        <f t="shared" si="9"/>
        <v/>
      </c>
      <c r="G141" s="370" t="str">
        <f t="shared" si="10"/>
        <v>否</v>
      </c>
      <c r="H141" s="218" t="str">
        <f t="shared" si="11"/>
        <v>项</v>
      </c>
    </row>
    <row r="142" s="264" customFormat="1" ht="36" customHeight="1" spans="1:8">
      <c r="A142" s="354">
        <f t="shared" si="8"/>
        <v>7</v>
      </c>
      <c r="B142" s="236">
        <v>2011408</v>
      </c>
      <c r="C142" s="237" t="s">
        <v>229</v>
      </c>
      <c r="D142" s="371">
        <v>0</v>
      </c>
      <c r="E142" s="371"/>
      <c r="F142" s="372" t="str">
        <f t="shared" si="9"/>
        <v/>
      </c>
      <c r="G142" s="370" t="str">
        <f t="shared" si="10"/>
        <v>否</v>
      </c>
      <c r="H142" s="218" t="str">
        <f t="shared" si="11"/>
        <v>项</v>
      </c>
    </row>
    <row r="143" s="264" customFormat="1" ht="36" customHeight="1" spans="1:8">
      <c r="A143" s="354">
        <f t="shared" si="8"/>
        <v>7</v>
      </c>
      <c r="B143" s="236">
        <v>2011409</v>
      </c>
      <c r="C143" s="237" t="s">
        <v>230</v>
      </c>
      <c r="D143" s="371">
        <v>0</v>
      </c>
      <c r="E143" s="371"/>
      <c r="F143" s="372" t="str">
        <f t="shared" si="9"/>
        <v/>
      </c>
      <c r="G143" s="370" t="str">
        <f t="shared" si="10"/>
        <v>否</v>
      </c>
      <c r="H143" s="218" t="str">
        <f t="shared" si="11"/>
        <v>项</v>
      </c>
    </row>
    <row r="144" s="264" customFormat="1" ht="36" customHeight="1" spans="1:8">
      <c r="A144" s="354">
        <f t="shared" si="8"/>
        <v>7</v>
      </c>
      <c r="B144" s="236">
        <v>2011410</v>
      </c>
      <c r="C144" s="237" t="s">
        <v>231</v>
      </c>
      <c r="D144" s="371">
        <v>0</v>
      </c>
      <c r="E144" s="371"/>
      <c r="F144" s="372" t="str">
        <f t="shared" si="9"/>
        <v/>
      </c>
      <c r="G144" s="370" t="str">
        <f t="shared" si="10"/>
        <v>否</v>
      </c>
      <c r="H144" s="218" t="str">
        <f t="shared" si="11"/>
        <v>项</v>
      </c>
    </row>
    <row r="145" s="264" customFormat="1" ht="36" customHeight="1" spans="1:8">
      <c r="A145" s="354">
        <f t="shared" si="8"/>
        <v>7</v>
      </c>
      <c r="B145" s="236">
        <v>2011411</v>
      </c>
      <c r="C145" s="237" t="s">
        <v>232</v>
      </c>
      <c r="D145" s="371">
        <v>0</v>
      </c>
      <c r="E145" s="371"/>
      <c r="F145" s="372" t="str">
        <f t="shared" si="9"/>
        <v/>
      </c>
      <c r="G145" s="370" t="str">
        <f t="shared" si="10"/>
        <v>否</v>
      </c>
      <c r="H145" s="218" t="str">
        <f t="shared" si="11"/>
        <v>项</v>
      </c>
    </row>
    <row r="146" s="264" customFormat="1" ht="36" customHeight="1" spans="1:8">
      <c r="A146" s="354">
        <f t="shared" si="8"/>
        <v>7</v>
      </c>
      <c r="B146" s="236">
        <v>2011450</v>
      </c>
      <c r="C146" s="237" t="s">
        <v>148</v>
      </c>
      <c r="D146" s="371">
        <v>0</v>
      </c>
      <c r="E146" s="371"/>
      <c r="F146" s="372" t="str">
        <f t="shared" si="9"/>
        <v/>
      </c>
      <c r="G146" s="370" t="str">
        <f t="shared" si="10"/>
        <v>否</v>
      </c>
      <c r="H146" s="218" t="str">
        <f t="shared" si="11"/>
        <v>项</v>
      </c>
    </row>
    <row r="147" s="264" customFormat="1" ht="36" customHeight="1" spans="1:8">
      <c r="A147" s="354">
        <f t="shared" si="8"/>
        <v>7</v>
      </c>
      <c r="B147" s="236">
        <v>2011499</v>
      </c>
      <c r="C147" s="237" t="s">
        <v>233</v>
      </c>
      <c r="D147" s="371">
        <v>0</v>
      </c>
      <c r="E147" s="371"/>
      <c r="F147" s="372" t="str">
        <f t="shared" si="9"/>
        <v/>
      </c>
      <c r="G147" s="370" t="str">
        <f t="shared" si="10"/>
        <v>否</v>
      </c>
      <c r="H147" s="218" t="str">
        <f t="shared" si="11"/>
        <v>项</v>
      </c>
    </row>
    <row r="148" s="218" customFormat="1" ht="36" customHeight="1" spans="1:8">
      <c r="A148" s="354">
        <f t="shared" si="8"/>
        <v>5</v>
      </c>
      <c r="B148" s="236">
        <v>20123</v>
      </c>
      <c r="C148" s="237" t="s">
        <v>234</v>
      </c>
      <c r="D148" s="371">
        <f>SUM(D149:D154)</f>
        <v>198</v>
      </c>
      <c r="E148" s="371">
        <f>SUM(E149:E154)</f>
        <v>23</v>
      </c>
      <c r="F148" s="372">
        <f t="shared" si="9"/>
        <v>-0.884</v>
      </c>
      <c r="G148" s="370" t="str">
        <f t="shared" si="10"/>
        <v>是</v>
      </c>
      <c r="H148" s="218" t="str">
        <f t="shared" si="11"/>
        <v>款</v>
      </c>
    </row>
    <row r="149" s="264" customFormat="1" ht="36" customHeight="1" spans="1:8">
      <c r="A149" s="354">
        <f t="shared" si="8"/>
        <v>7</v>
      </c>
      <c r="B149" s="236">
        <v>2012301</v>
      </c>
      <c r="C149" s="237" t="s">
        <v>139</v>
      </c>
      <c r="D149" s="371">
        <v>0</v>
      </c>
      <c r="E149" s="371"/>
      <c r="F149" s="372" t="str">
        <f t="shared" si="9"/>
        <v/>
      </c>
      <c r="G149" s="370" t="str">
        <f t="shared" si="10"/>
        <v>否</v>
      </c>
      <c r="H149" s="218" t="str">
        <f t="shared" si="11"/>
        <v>项</v>
      </c>
    </row>
    <row r="150" s="264" customFormat="1" ht="36" customHeight="1" spans="1:8">
      <c r="A150" s="354">
        <f t="shared" si="8"/>
        <v>7</v>
      </c>
      <c r="B150" s="236">
        <v>2012302</v>
      </c>
      <c r="C150" s="237" t="s">
        <v>140</v>
      </c>
      <c r="D150" s="371">
        <v>0</v>
      </c>
      <c r="E150" s="371"/>
      <c r="F150" s="372" t="str">
        <f t="shared" si="9"/>
        <v/>
      </c>
      <c r="G150" s="370" t="str">
        <f t="shared" si="10"/>
        <v>否</v>
      </c>
      <c r="H150" s="218" t="str">
        <f t="shared" si="11"/>
        <v>项</v>
      </c>
    </row>
    <row r="151" s="264" customFormat="1" ht="36" customHeight="1" spans="1:8">
      <c r="A151" s="354">
        <f t="shared" si="8"/>
        <v>7</v>
      </c>
      <c r="B151" s="236">
        <v>2012303</v>
      </c>
      <c r="C151" s="237" t="s">
        <v>141</v>
      </c>
      <c r="D151" s="371">
        <v>0</v>
      </c>
      <c r="E151" s="371"/>
      <c r="F151" s="372" t="str">
        <f t="shared" si="9"/>
        <v/>
      </c>
      <c r="G151" s="370" t="str">
        <f t="shared" si="10"/>
        <v>否</v>
      </c>
      <c r="H151" s="218" t="str">
        <f t="shared" si="11"/>
        <v>项</v>
      </c>
    </row>
    <row r="152" s="264" customFormat="1" ht="36" customHeight="1" spans="1:8">
      <c r="A152" s="354">
        <f t="shared" si="8"/>
        <v>7</v>
      </c>
      <c r="B152" s="236">
        <v>2012304</v>
      </c>
      <c r="C152" s="237" t="s">
        <v>235</v>
      </c>
      <c r="D152" s="371">
        <v>0</v>
      </c>
      <c r="E152" s="371">
        <v>20</v>
      </c>
      <c r="F152" s="372" t="str">
        <f t="shared" si="9"/>
        <v/>
      </c>
      <c r="G152" s="370" t="str">
        <f t="shared" si="10"/>
        <v>是</v>
      </c>
      <c r="H152" s="218" t="str">
        <f t="shared" si="11"/>
        <v>项</v>
      </c>
    </row>
    <row r="153" s="264" customFormat="1" ht="36" customHeight="1" spans="1:8">
      <c r="A153" s="354">
        <f t="shared" si="8"/>
        <v>7</v>
      </c>
      <c r="B153" s="236">
        <v>2012350</v>
      </c>
      <c r="C153" s="237" t="s">
        <v>148</v>
      </c>
      <c r="D153" s="371">
        <v>0</v>
      </c>
      <c r="E153" s="371"/>
      <c r="F153" s="372" t="str">
        <f t="shared" si="9"/>
        <v/>
      </c>
      <c r="G153" s="370" t="str">
        <f t="shared" si="10"/>
        <v>否</v>
      </c>
      <c r="H153" s="218" t="str">
        <f t="shared" si="11"/>
        <v>项</v>
      </c>
    </row>
    <row r="154" s="264" customFormat="1" ht="36" customHeight="1" spans="1:8">
      <c r="A154" s="354">
        <f t="shared" si="8"/>
        <v>7</v>
      </c>
      <c r="B154" s="236">
        <v>2012399</v>
      </c>
      <c r="C154" s="237" t="s">
        <v>236</v>
      </c>
      <c r="D154" s="371">
        <v>198</v>
      </c>
      <c r="E154" s="371">
        <v>3</v>
      </c>
      <c r="F154" s="372">
        <f t="shared" si="9"/>
        <v>-0.985</v>
      </c>
      <c r="G154" s="370" t="str">
        <f t="shared" si="10"/>
        <v>是</v>
      </c>
      <c r="H154" s="218" t="str">
        <f t="shared" si="11"/>
        <v>项</v>
      </c>
    </row>
    <row r="155" s="218" customFormat="1" ht="36" customHeight="1" spans="1:8">
      <c r="A155" s="354">
        <f t="shared" si="8"/>
        <v>5</v>
      </c>
      <c r="B155" s="236">
        <v>20125</v>
      </c>
      <c r="C155" s="237" t="s">
        <v>237</v>
      </c>
      <c r="D155" s="371">
        <f>SUM(D156:D162)</f>
        <v>0</v>
      </c>
      <c r="E155" s="371">
        <f>SUM(E156:E162)</f>
        <v>0</v>
      </c>
      <c r="F155" s="372" t="str">
        <f t="shared" si="9"/>
        <v/>
      </c>
      <c r="G155" s="370" t="str">
        <f t="shared" si="10"/>
        <v>否</v>
      </c>
      <c r="H155" s="218" t="str">
        <f t="shared" si="11"/>
        <v>款</v>
      </c>
    </row>
    <row r="156" s="264" customFormat="1" ht="36" customHeight="1" spans="1:8">
      <c r="A156" s="354">
        <f t="shared" si="8"/>
        <v>7</v>
      </c>
      <c r="B156" s="236">
        <v>2012501</v>
      </c>
      <c r="C156" s="237" t="s">
        <v>139</v>
      </c>
      <c r="D156" s="371">
        <v>0</v>
      </c>
      <c r="E156" s="371"/>
      <c r="F156" s="372" t="str">
        <f t="shared" si="9"/>
        <v/>
      </c>
      <c r="G156" s="370" t="str">
        <f t="shared" si="10"/>
        <v>否</v>
      </c>
      <c r="H156" s="218" t="str">
        <f t="shared" si="11"/>
        <v>项</v>
      </c>
    </row>
    <row r="157" s="264" customFormat="1" ht="36" customHeight="1" spans="1:8">
      <c r="A157" s="354">
        <f t="shared" si="8"/>
        <v>7</v>
      </c>
      <c r="B157" s="236">
        <v>2012502</v>
      </c>
      <c r="C157" s="237" t="s">
        <v>140</v>
      </c>
      <c r="D157" s="371">
        <v>0</v>
      </c>
      <c r="E157" s="371"/>
      <c r="F157" s="372" t="str">
        <f t="shared" si="9"/>
        <v/>
      </c>
      <c r="G157" s="370" t="str">
        <f t="shared" si="10"/>
        <v>否</v>
      </c>
      <c r="H157" s="218" t="str">
        <f t="shared" si="11"/>
        <v>项</v>
      </c>
    </row>
    <row r="158" s="264" customFormat="1" ht="36" customHeight="1" spans="1:8">
      <c r="A158" s="354">
        <f t="shared" si="8"/>
        <v>7</v>
      </c>
      <c r="B158" s="236">
        <v>2012503</v>
      </c>
      <c r="C158" s="237" t="s">
        <v>141</v>
      </c>
      <c r="D158" s="371">
        <v>0</v>
      </c>
      <c r="E158" s="371"/>
      <c r="F158" s="372" t="str">
        <f t="shared" si="9"/>
        <v/>
      </c>
      <c r="G158" s="370" t="str">
        <f t="shared" si="10"/>
        <v>否</v>
      </c>
      <c r="H158" s="218" t="str">
        <f t="shared" si="11"/>
        <v>项</v>
      </c>
    </row>
    <row r="159" s="264" customFormat="1" ht="36" customHeight="1" spans="1:8">
      <c r="A159" s="354">
        <f t="shared" si="8"/>
        <v>7</v>
      </c>
      <c r="B159" s="236">
        <v>2012504</v>
      </c>
      <c r="C159" s="237" t="s">
        <v>238</v>
      </c>
      <c r="D159" s="371">
        <v>0</v>
      </c>
      <c r="E159" s="371"/>
      <c r="F159" s="372" t="str">
        <f t="shared" si="9"/>
        <v/>
      </c>
      <c r="G159" s="370" t="str">
        <f t="shared" si="10"/>
        <v>否</v>
      </c>
      <c r="H159" s="218" t="str">
        <f t="shared" si="11"/>
        <v>项</v>
      </c>
    </row>
    <row r="160" s="264" customFormat="1" ht="36" customHeight="1" spans="1:8">
      <c r="A160" s="354">
        <f t="shared" si="8"/>
        <v>7</v>
      </c>
      <c r="B160" s="236">
        <v>2012505</v>
      </c>
      <c r="C160" s="237" t="s">
        <v>239</v>
      </c>
      <c r="D160" s="371">
        <v>0</v>
      </c>
      <c r="E160" s="371"/>
      <c r="F160" s="372" t="str">
        <f t="shared" si="9"/>
        <v/>
      </c>
      <c r="G160" s="370" t="str">
        <f t="shared" si="10"/>
        <v>否</v>
      </c>
      <c r="H160" s="218" t="str">
        <f t="shared" si="11"/>
        <v>项</v>
      </c>
    </row>
    <row r="161" s="264" customFormat="1" ht="36" customHeight="1" spans="1:8">
      <c r="A161" s="354">
        <f t="shared" si="8"/>
        <v>7</v>
      </c>
      <c r="B161" s="236">
        <v>2012550</v>
      </c>
      <c r="C161" s="237" t="s">
        <v>148</v>
      </c>
      <c r="D161" s="371">
        <v>0</v>
      </c>
      <c r="E161" s="371"/>
      <c r="F161" s="372" t="str">
        <f t="shared" si="9"/>
        <v/>
      </c>
      <c r="G161" s="370" t="str">
        <f t="shared" si="10"/>
        <v>否</v>
      </c>
      <c r="H161" s="218" t="str">
        <f t="shared" si="11"/>
        <v>项</v>
      </c>
    </row>
    <row r="162" s="264" customFormat="1" ht="36" customHeight="1" spans="1:8">
      <c r="A162" s="354">
        <f t="shared" si="8"/>
        <v>7</v>
      </c>
      <c r="B162" s="236">
        <v>2012599</v>
      </c>
      <c r="C162" s="237" t="s">
        <v>240</v>
      </c>
      <c r="D162" s="371">
        <v>0</v>
      </c>
      <c r="E162" s="371"/>
      <c r="F162" s="372" t="str">
        <f t="shared" si="9"/>
        <v/>
      </c>
      <c r="G162" s="370" t="str">
        <f t="shared" si="10"/>
        <v>否</v>
      </c>
      <c r="H162" s="218" t="str">
        <f t="shared" si="11"/>
        <v>项</v>
      </c>
    </row>
    <row r="163" s="218" customFormat="1" ht="36" customHeight="1" spans="1:8">
      <c r="A163" s="354">
        <f t="shared" si="8"/>
        <v>5</v>
      </c>
      <c r="B163" s="236">
        <v>20126</v>
      </c>
      <c r="C163" s="237" t="s">
        <v>241</v>
      </c>
      <c r="D163" s="371">
        <f>SUM(D164:D168)</f>
        <v>114</v>
      </c>
      <c r="E163" s="371">
        <f>SUM(E164:E168)</f>
        <v>127</v>
      </c>
      <c r="F163" s="372">
        <f t="shared" si="9"/>
        <v>0.114</v>
      </c>
      <c r="G163" s="370" t="str">
        <f t="shared" si="10"/>
        <v>是</v>
      </c>
      <c r="H163" s="218" t="str">
        <f t="shared" si="11"/>
        <v>款</v>
      </c>
    </row>
    <row r="164" s="264" customFormat="1" ht="36" customHeight="1" spans="1:8">
      <c r="A164" s="354">
        <f t="shared" si="8"/>
        <v>7</v>
      </c>
      <c r="B164" s="236">
        <v>2012601</v>
      </c>
      <c r="C164" s="237" t="s">
        <v>139</v>
      </c>
      <c r="D164" s="371">
        <v>86</v>
      </c>
      <c r="E164" s="371">
        <v>99</v>
      </c>
      <c r="F164" s="372">
        <f t="shared" si="9"/>
        <v>0.151</v>
      </c>
      <c r="G164" s="370" t="str">
        <f t="shared" si="10"/>
        <v>是</v>
      </c>
      <c r="H164" s="218" t="str">
        <f t="shared" si="11"/>
        <v>项</v>
      </c>
    </row>
    <row r="165" s="264" customFormat="1" ht="36" customHeight="1" spans="1:8">
      <c r="A165" s="354">
        <f t="shared" si="8"/>
        <v>7</v>
      </c>
      <c r="B165" s="236">
        <v>2012602</v>
      </c>
      <c r="C165" s="237" t="s">
        <v>140</v>
      </c>
      <c r="D165" s="371">
        <v>0</v>
      </c>
      <c r="E165" s="371"/>
      <c r="F165" s="372" t="str">
        <f t="shared" si="9"/>
        <v/>
      </c>
      <c r="G165" s="370" t="str">
        <f t="shared" si="10"/>
        <v>否</v>
      </c>
      <c r="H165" s="218" t="str">
        <f t="shared" si="11"/>
        <v>项</v>
      </c>
    </row>
    <row r="166" s="264" customFormat="1" ht="36" customHeight="1" spans="1:8">
      <c r="A166" s="354">
        <f t="shared" si="8"/>
        <v>7</v>
      </c>
      <c r="B166" s="236">
        <v>2012603</v>
      </c>
      <c r="C166" s="237" t="s">
        <v>141</v>
      </c>
      <c r="D166" s="371">
        <v>0</v>
      </c>
      <c r="E166" s="371"/>
      <c r="F166" s="372" t="str">
        <f t="shared" si="9"/>
        <v/>
      </c>
      <c r="G166" s="370" t="str">
        <f t="shared" si="10"/>
        <v>否</v>
      </c>
      <c r="H166" s="218" t="str">
        <f t="shared" si="11"/>
        <v>项</v>
      </c>
    </row>
    <row r="167" s="264" customFormat="1" ht="36" customHeight="1" spans="1:8">
      <c r="A167" s="354">
        <f t="shared" si="8"/>
        <v>7</v>
      </c>
      <c r="B167" s="236">
        <v>2012604</v>
      </c>
      <c r="C167" s="237" t="s">
        <v>242</v>
      </c>
      <c r="D167" s="371">
        <v>18</v>
      </c>
      <c r="E167" s="371"/>
      <c r="F167" s="372">
        <f t="shared" si="9"/>
        <v>-1</v>
      </c>
      <c r="G167" s="370" t="str">
        <f t="shared" si="10"/>
        <v>是</v>
      </c>
      <c r="H167" s="218" t="str">
        <f t="shared" si="11"/>
        <v>项</v>
      </c>
    </row>
    <row r="168" s="264" customFormat="1" ht="36" customHeight="1" spans="1:8">
      <c r="A168" s="354">
        <f t="shared" si="8"/>
        <v>7</v>
      </c>
      <c r="B168" s="236">
        <v>2012699</v>
      </c>
      <c r="C168" s="237" t="s">
        <v>243</v>
      </c>
      <c r="D168" s="371">
        <v>10</v>
      </c>
      <c r="E168" s="371">
        <v>28</v>
      </c>
      <c r="F168" s="372">
        <f t="shared" si="9"/>
        <v>1.8</v>
      </c>
      <c r="G168" s="370" t="str">
        <f t="shared" si="10"/>
        <v>是</v>
      </c>
      <c r="H168" s="218" t="str">
        <f t="shared" si="11"/>
        <v>项</v>
      </c>
    </row>
    <row r="169" s="218" customFormat="1" ht="36" customHeight="1" spans="1:8">
      <c r="A169" s="354">
        <f t="shared" si="8"/>
        <v>5</v>
      </c>
      <c r="B169" s="236">
        <v>20128</v>
      </c>
      <c r="C169" s="237" t="s">
        <v>244</v>
      </c>
      <c r="D169" s="371">
        <f>SUM(D170:D175)</f>
        <v>71</v>
      </c>
      <c r="E169" s="371">
        <f>SUM(E170:E175)</f>
        <v>54</v>
      </c>
      <c r="F169" s="372">
        <f t="shared" si="9"/>
        <v>-0.239</v>
      </c>
      <c r="G169" s="370" t="str">
        <f t="shared" si="10"/>
        <v>是</v>
      </c>
      <c r="H169" s="218" t="str">
        <f t="shared" si="11"/>
        <v>款</v>
      </c>
    </row>
    <row r="170" s="264" customFormat="1" ht="36" customHeight="1" spans="1:8">
      <c r="A170" s="354">
        <f t="shared" si="8"/>
        <v>7</v>
      </c>
      <c r="B170" s="236">
        <v>2012801</v>
      </c>
      <c r="C170" s="237" t="s">
        <v>139</v>
      </c>
      <c r="D170" s="371">
        <v>71</v>
      </c>
      <c r="E170" s="371">
        <v>50</v>
      </c>
      <c r="F170" s="372">
        <f t="shared" si="9"/>
        <v>-0.296</v>
      </c>
      <c r="G170" s="370" t="str">
        <f t="shared" si="10"/>
        <v>是</v>
      </c>
      <c r="H170" s="218" t="str">
        <f t="shared" si="11"/>
        <v>项</v>
      </c>
    </row>
    <row r="171" s="264" customFormat="1" ht="36" customHeight="1" spans="1:8">
      <c r="A171" s="354">
        <f t="shared" si="8"/>
        <v>7</v>
      </c>
      <c r="B171" s="236">
        <v>2012802</v>
      </c>
      <c r="C171" s="237" t="s">
        <v>140</v>
      </c>
      <c r="D171" s="371">
        <v>0</v>
      </c>
      <c r="E171" s="371"/>
      <c r="F171" s="372" t="str">
        <f t="shared" si="9"/>
        <v/>
      </c>
      <c r="G171" s="370" t="str">
        <f t="shared" si="10"/>
        <v>否</v>
      </c>
      <c r="H171" s="218" t="str">
        <f t="shared" si="11"/>
        <v>项</v>
      </c>
    </row>
    <row r="172" s="264" customFormat="1" ht="36" customHeight="1" spans="1:8">
      <c r="A172" s="354">
        <f t="shared" si="8"/>
        <v>7</v>
      </c>
      <c r="B172" s="236">
        <v>2012803</v>
      </c>
      <c r="C172" s="237" t="s">
        <v>141</v>
      </c>
      <c r="D172" s="371">
        <v>0</v>
      </c>
      <c r="E172" s="371"/>
      <c r="F172" s="372" t="str">
        <f t="shared" si="9"/>
        <v/>
      </c>
      <c r="G172" s="370" t="str">
        <f t="shared" si="10"/>
        <v>否</v>
      </c>
      <c r="H172" s="218" t="str">
        <f t="shared" si="11"/>
        <v>项</v>
      </c>
    </row>
    <row r="173" s="264" customFormat="1" ht="36" customHeight="1" spans="1:8">
      <c r="A173" s="354">
        <f t="shared" si="8"/>
        <v>7</v>
      </c>
      <c r="B173" s="236">
        <v>2012804</v>
      </c>
      <c r="C173" s="237" t="s">
        <v>153</v>
      </c>
      <c r="D173" s="371">
        <v>0</v>
      </c>
      <c r="E173" s="371"/>
      <c r="F173" s="372" t="str">
        <f t="shared" si="9"/>
        <v/>
      </c>
      <c r="G173" s="370" t="str">
        <f t="shared" si="10"/>
        <v>否</v>
      </c>
      <c r="H173" s="218" t="str">
        <f t="shared" si="11"/>
        <v>项</v>
      </c>
    </row>
    <row r="174" s="264" customFormat="1" ht="36" customHeight="1" spans="1:8">
      <c r="A174" s="354">
        <f t="shared" si="8"/>
        <v>7</v>
      </c>
      <c r="B174" s="236">
        <v>2012850</v>
      </c>
      <c r="C174" s="237" t="s">
        <v>148</v>
      </c>
      <c r="D174" s="371">
        <v>0</v>
      </c>
      <c r="E174" s="371"/>
      <c r="F174" s="372" t="str">
        <f t="shared" si="9"/>
        <v/>
      </c>
      <c r="G174" s="370" t="str">
        <f t="shared" si="10"/>
        <v>否</v>
      </c>
      <c r="H174" s="218" t="str">
        <f t="shared" si="11"/>
        <v>项</v>
      </c>
    </row>
    <row r="175" s="264" customFormat="1" ht="36" customHeight="1" spans="1:8">
      <c r="A175" s="354">
        <f t="shared" si="8"/>
        <v>7</v>
      </c>
      <c r="B175" s="236">
        <v>2012899</v>
      </c>
      <c r="C175" s="237" t="s">
        <v>245</v>
      </c>
      <c r="D175" s="371">
        <v>0</v>
      </c>
      <c r="E175" s="371">
        <v>4</v>
      </c>
      <c r="F175" s="372" t="str">
        <f t="shared" si="9"/>
        <v/>
      </c>
      <c r="G175" s="370" t="str">
        <f t="shared" si="10"/>
        <v>是</v>
      </c>
      <c r="H175" s="218" t="str">
        <f t="shared" si="11"/>
        <v>项</v>
      </c>
    </row>
    <row r="176" s="218" customFormat="1" ht="36" customHeight="1" spans="1:8">
      <c r="A176" s="354">
        <f t="shared" si="8"/>
        <v>5</v>
      </c>
      <c r="B176" s="236">
        <v>20129</v>
      </c>
      <c r="C176" s="237" t="s">
        <v>246</v>
      </c>
      <c r="D176" s="371">
        <f>SUM(D177:D182)</f>
        <v>375</v>
      </c>
      <c r="E176" s="371">
        <f>SUM(E177:E182)</f>
        <v>443</v>
      </c>
      <c r="F176" s="372">
        <f t="shared" si="9"/>
        <v>0.181</v>
      </c>
      <c r="G176" s="370" t="str">
        <f t="shared" si="10"/>
        <v>是</v>
      </c>
      <c r="H176" s="218" t="str">
        <f t="shared" si="11"/>
        <v>款</v>
      </c>
    </row>
    <row r="177" s="264" customFormat="1" ht="36" customHeight="1" spans="1:8">
      <c r="A177" s="354">
        <f t="shared" si="8"/>
        <v>7</v>
      </c>
      <c r="B177" s="236">
        <v>2012901</v>
      </c>
      <c r="C177" s="237" t="s">
        <v>139</v>
      </c>
      <c r="D177" s="371">
        <v>250</v>
      </c>
      <c r="E177" s="371">
        <v>227</v>
      </c>
      <c r="F177" s="372">
        <f t="shared" si="9"/>
        <v>-0.092</v>
      </c>
      <c r="G177" s="370" t="str">
        <f t="shared" si="10"/>
        <v>是</v>
      </c>
      <c r="H177" s="218" t="str">
        <f t="shared" si="11"/>
        <v>项</v>
      </c>
    </row>
    <row r="178" s="264" customFormat="1" ht="36" customHeight="1" spans="1:8">
      <c r="A178" s="354">
        <f t="shared" si="8"/>
        <v>7</v>
      </c>
      <c r="B178" s="236">
        <v>2012902</v>
      </c>
      <c r="C178" s="237" t="s">
        <v>140</v>
      </c>
      <c r="D178" s="371">
        <v>6</v>
      </c>
      <c r="E178" s="371">
        <v>6</v>
      </c>
      <c r="F178" s="372">
        <f t="shared" si="9"/>
        <v>0</v>
      </c>
      <c r="G178" s="370" t="str">
        <f t="shared" si="10"/>
        <v>是</v>
      </c>
      <c r="H178" s="218" t="str">
        <f t="shared" si="11"/>
        <v>项</v>
      </c>
    </row>
    <row r="179" s="264" customFormat="1" ht="36" customHeight="1" spans="1:8">
      <c r="A179" s="354">
        <f t="shared" si="8"/>
        <v>7</v>
      </c>
      <c r="B179" s="236">
        <v>2012903</v>
      </c>
      <c r="C179" s="237" t="s">
        <v>141</v>
      </c>
      <c r="D179" s="371">
        <v>0</v>
      </c>
      <c r="E179" s="371"/>
      <c r="F179" s="372" t="str">
        <f t="shared" si="9"/>
        <v/>
      </c>
      <c r="G179" s="370" t="str">
        <f t="shared" si="10"/>
        <v>否</v>
      </c>
      <c r="H179" s="218" t="str">
        <f t="shared" si="11"/>
        <v>项</v>
      </c>
    </row>
    <row r="180" s="264" customFormat="1" ht="36" customHeight="1" spans="1:8">
      <c r="A180" s="354">
        <f t="shared" si="8"/>
        <v>7</v>
      </c>
      <c r="B180" s="239">
        <v>2012906</v>
      </c>
      <c r="C180" s="237" t="s">
        <v>247</v>
      </c>
      <c r="D180" s="371">
        <v>0</v>
      </c>
      <c r="E180" s="371"/>
      <c r="F180" s="372" t="str">
        <f t="shared" si="9"/>
        <v/>
      </c>
      <c r="G180" s="370" t="str">
        <f t="shared" si="10"/>
        <v>否</v>
      </c>
      <c r="H180" s="218" t="str">
        <f t="shared" si="11"/>
        <v>项</v>
      </c>
    </row>
    <row r="181" s="264" customFormat="1" ht="36" customHeight="1" spans="1:8">
      <c r="A181" s="354">
        <f t="shared" si="8"/>
        <v>7</v>
      </c>
      <c r="B181" s="236">
        <v>2012950</v>
      </c>
      <c r="C181" s="237" t="s">
        <v>148</v>
      </c>
      <c r="D181" s="371">
        <v>37</v>
      </c>
      <c r="E181" s="371">
        <v>42</v>
      </c>
      <c r="F181" s="372">
        <f t="shared" si="9"/>
        <v>0.135</v>
      </c>
      <c r="G181" s="370" t="str">
        <f t="shared" si="10"/>
        <v>是</v>
      </c>
      <c r="H181" s="218" t="str">
        <f t="shared" si="11"/>
        <v>项</v>
      </c>
    </row>
    <row r="182" s="264" customFormat="1" ht="36" customHeight="1" spans="1:8">
      <c r="A182" s="354">
        <f t="shared" si="8"/>
        <v>7</v>
      </c>
      <c r="B182" s="236">
        <v>2012999</v>
      </c>
      <c r="C182" s="237" t="s">
        <v>248</v>
      </c>
      <c r="D182" s="371">
        <v>82</v>
      </c>
      <c r="E182" s="371">
        <v>168</v>
      </c>
      <c r="F182" s="372">
        <f t="shared" si="9"/>
        <v>1.049</v>
      </c>
      <c r="G182" s="370" t="str">
        <f t="shared" si="10"/>
        <v>是</v>
      </c>
      <c r="H182" s="218" t="str">
        <f t="shared" si="11"/>
        <v>项</v>
      </c>
    </row>
    <row r="183" s="218" customFormat="1" ht="36" customHeight="1" spans="1:8">
      <c r="A183" s="354">
        <f t="shared" si="8"/>
        <v>5</v>
      </c>
      <c r="B183" s="236">
        <v>20131</v>
      </c>
      <c r="C183" s="237" t="s">
        <v>249</v>
      </c>
      <c r="D183" s="371">
        <f>SUM(D184:D189)</f>
        <v>1353</v>
      </c>
      <c r="E183" s="371">
        <f>SUM(E184:E189)</f>
        <v>1456</v>
      </c>
      <c r="F183" s="372">
        <f t="shared" si="9"/>
        <v>0.076</v>
      </c>
      <c r="G183" s="370" t="str">
        <f t="shared" si="10"/>
        <v>是</v>
      </c>
      <c r="H183" s="218" t="str">
        <f t="shared" si="11"/>
        <v>款</v>
      </c>
    </row>
    <row r="184" s="264" customFormat="1" ht="36" customHeight="1" spans="1:8">
      <c r="A184" s="354">
        <f t="shared" si="8"/>
        <v>7</v>
      </c>
      <c r="B184" s="236">
        <v>2013101</v>
      </c>
      <c r="C184" s="237" t="s">
        <v>139</v>
      </c>
      <c r="D184" s="371">
        <v>1261</v>
      </c>
      <c r="E184" s="371">
        <v>1192</v>
      </c>
      <c r="F184" s="372">
        <f t="shared" si="9"/>
        <v>-0.055</v>
      </c>
      <c r="G184" s="370" t="str">
        <f t="shared" si="10"/>
        <v>是</v>
      </c>
      <c r="H184" s="218" t="str">
        <f t="shared" si="11"/>
        <v>项</v>
      </c>
    </row>
    <row r="185" s="264" customFormat="1" ht="36" customHeight="1" spans="1:8">
      <c r="A185" s="354">
        <f t="shared" si="8"/>
        <v>7</v>
      </c>
      <c r="B185" s="236">
        <v>2013102</v>
      </c>
      <c r="C185" s="237" t="s">
        <v>140</v>
      </c>
      <c r="D185" s="371">
        <v>4</v>
      </c>
      <c r="E185" s="371">
        <v>177</v>
      </c>
      <c r="F185" s="372">
        <f t="shared" si="9"/>
        <v>43.25</v>
      </c>
      <c r="G185" s="370" t="str">
        <f t="shared" si="10"/>
        <v>是</v>
      </c>
      <c r="H185" s="218" t="str">
        <f t="shared" si="11"/>
        <v>项</v>
      </c>
    </row>
    <row r="186" s="264" customFormat="1" ht="36" customHeight="1" spans="1:8">
      <c r="A186" s="354">
        <f t="shared" si="8"/>
        <v>7</v>
      </c>
      <c r="B186" s="236">
        <v>2013103</v>
      </c>
      <c r="C186" s="237" t="s">
        <v>141</v>
      </c>
      <c r="D186" s="371">
        <v>0</v>
      </c>
      <c r="E186" s="371"/>
      <c r="F186" s="372" t="str">
        <f t="shared" si="9"/>
        <v/>
      </c>
      <c r="G186" s="370" t="str">
        <f t="shared" si="10"/>
        <v>否</v>
      </c>
      <c r="H186" s="218" t="str">
        <f t="shared" si="11"/>
        <v>项</v>
      </c>
    </row>
    <row r="187" s="264" customFormat="1" ht="36" customHeight="1" spans="1:8">
      <c r="A187" s="354">
        <f t="shared" si="8"/>
        <v>7</v>
      </c>
      <c r="B187" s="236">
        <v>2013105</v>
      </c>
      <c r="C187" s="237" t="s">
        <v>250</v>
      </c>
      <c r="D187" s="371">
        <v>0</v>
      </c>
      <c r="E187" s="371"/>
      <c r="F187" s="372" t="str">
        <f t="shared" si="9"/>
        <v/>
      </c>
      <c r="G187" s="370" t="str">
        <f t="shared" si="10"/>
        <v>否</v>
      </c>
      <c r="H187" s="218" t="str">
        <f t="shared" si="11"/>
        <v>项</v>
      </c>
    </row>
    <row r="188" s="264" customFormat="1" ht="36" customHeight="1" spans="1:8">
      <c r="A188" s="354">
        <f t="shared" si="8"/>
        <v>7</v>
      </c>
      <c r="B188" s="236">
        <v>2013150</v>
      </c>
      <c r="C188" s="237" t="s">
        <v>148</v>
      </c>
      <c r="D188" s="371">
        <v>88</v>
      </c>
      <c r="E188" s="371">
        <v>86</v>
      </c>
      <c r="F188" s="372">
        <f t="shared" si="9"/>
        <v>-0.023</v>
      </c>
      <c r="G188" s="370" t="str">
        <f t="shared" si="10"/>
        <v>是</v>
      </c>
      <c r="H188" s="218" t="str">
        <f t="shared" si="11"/>
        <v>项</v>
      </c>
    </row>
    <row r="189" s="264" customFormat="1" ht="36" customHeight="1" spans="1:8">
      <c r="A189" s="354">
        <f t="shared" si="8"/>
        <v>7</v>
      </c>
      <c r="B189" s="236">
        <v>2013199</v>
      </c>
      <c r="C189" s="237" t="s">
        <v>251</v>
      </c>
      <c r="D189" s="371">
        <v>0</v>
      </c>
      <c r="E189" s="371">
        <v>1</v>
      </c>
      <c r="F189" s="372" t="str">
        <f t="shared" si="9"/>
        <v/>
      </c>
      <c r="G189" s="370" t="str">
        <f t="shared" si="10"/>
        <v>是</v>
      </c>
      <c r="H189" s="218" t="str">
        <f t="shared" si="11"/>
        <v>项</v>
      </c>
    </row>
    <row r="190" s="218" customFormat="1" ht="36" customHeight="1" spans="1:8">
      <c r="A190" s="354">
        <f t="shared" si="8"/>
        <v>5</v>
      </c>
      <c r="B190" s="236">
        <v>20132</v>
      </c>
      <c r="C190" s="237" t="s">
        <v>252</v>
      </c>
      <c r="D190" s="371">
        <f>SUM(D191:D196)</f>
        <v>623</v>
      </c>
      <c r="E190" s="371">
        <f>SUM(E191:E196)</f>
        <v>1535</v>
      </c>
      <c r="F190" s="372">
        <f t="shared" si="9"/>
        <v>1.464</v>
      </c>
      <c r="G190" s="370" t="str">
        <f t="shared" si="10"/>
        <v>是</v>
      </c>
      <c r="H190" s="218" t="str">
        <f t="shared" si="11"/>
        <v>款</v>
      </c>
    </row>
    <row r="191" s="264" customFormat="1" ht="36" customHeight="1" spans="1:8">
      <c r="A191" s="354">
        <f t="shared" si="8"/>
        <v>7</v>
      </c>
      <c r="B191" s="236">
        <v>2013201</v>
      </c>
      <c r="C191" s="237" t="s">
        <v>139</v>
      </c>
      <c r="D191" s="371">
        <v>551</v>
      </c>
      <c r="E191" s="371">
        <v>728</v>
      </c>
      <c r="F191" s="372">
        <f t="shared" si="9"/>
        <v>0.321</v>
      </c>
      <c r="G191" s="370" t="str">
        <f t="shared" si="10"/>
        <v>是</v>
      </c>
      <c r="H191" s="218" t="str">
        <f t="shared" si="11"/>
        <v>项</v>
      </c>
    </row>
    <row r="192" s="264" customFormat="1" ht="36" customHeight="1" spans="1:8">
      <c r="A192" s="354">
        <f t="shared" si="8"/>
        <v>7</v>
      </c>
      <c r="B192" s="236">
        <v>2013202</v>
      </c>
      <c r="C192" s="237" t="s">
        <v>140</v>
      </c>
      <c r="D192" s="371">
        <v>72</v>
      </c>
      <c r="E192" s="371">
        <v>802</v>
      </c>
      <c r="F192" s="372">
        <f t="shared" si="9"/>
        <v>10.139</v>
      </c>
      <c r="G192" s="370" t="str">
        <f t="shared" si="10"/>
        <v>是</v>
      </c>
      <c r="H192" s="218" t="str">
        <f t="shared" si="11"/>
        <v>项</v>
      </c>
    </row>
    <row r="193" s="264" customFormat="1" ht="36" customHeight="1" spans="1:8">
      <c r="A193" s="354">
        <f t="shared" si="8"/>
        <v>7</v>
      </c>
      <c r="B193" s="236">
        <v>2013203</v>
      </c>
      <c r="C193" s="237" t="s">
        <v>141</v>
      </c>
      <c r="D193" s="371">
        <v>0</v>
      </c>
      <c r="E193" s="371"/>
      <c r="F193" s="372" t="str">
        <f t="shared" si="9"/>
        <v/>
      </c>
      <c r="G193" s="370" t="str">
        <f t="shared" si="10"/>
        <v>否</v>
      </c>
      <c r="H193" s="218" t="str">
        <f t="shared" si="11"/>
        <v>项</v>
      </c>
    </row>
    <row r="194" s="264" customFormat="1" ht="36" customHeight="1" spans="1:8">
      <c r="A194" s="354">
        <f t="shared" si="8"/>
        <v>7</v>
      </c>
      <c r="B194" s="236">
        <v>2013204</v>
      </c>
      <c r="C194" s="237" t="s">
        <v>253</v>
      </c>
      <c r="D194" s="371">
        <v>0</v>
      </c>
      <c r="E194" s="371"/>
      <c r="F194" s="372" t="str">
        <f t="shared" si="9"/>
        <v/>
      </c>
      <c r="G194" s="370" t="str">
        <f t="shared" si="10"/>
        <v>否</v>
      </c>
      <c r="H194" s="218" t="str">
        <f t="shared" si="11"/>
        <v>项</v>
      </c>
    </row>
    <row r="195" s="264" customFormat="1" ht="36" customHeight="1" spans="1:8">
      <c r="A195" s="354">
        <f t="shared" si="8"/>
        <v>7</v>
      </c>
      <c r="B195" s="236">
        <v>2013250</v>
      </c>
      <c r="C195" s="237" t="s">
        <v>148</v>
      </c>
      <c r="D195" s="371">
        <v>0</v>
      </c>
      <c r="E195" s="371"/>
      <c r="F195" s="372" t="str">
        <f t="shared" si="9"/>
        <v/>
      </c>
      <c r="G195" s="370" t="str">
        <f t="shared" si="10"/>
        <v>否</v>
      </c>
      <c r="H195" s="218" t="str">
        <f t="shared" si="11"/>
        <v>项</v>
      </c>
    </row>
    <row r="196" s="264" customFormat="1" ht="36" customHeight="1" spans="1:8">
      <c r="A196" s="354">
        <f t="shared" ref="A196:A259" si="12">LEN(B196)</f>
        <v>7</v>
      </c>
      <c r="B196" s="236">
        <v>2013299</v>
      </c>
      <c r="C196" s="237" t="s">
        <v>254</v>
      </c>
      <c r="D196" s="371">
        <v>0</v>
      </c>
      <c r="E196" s="371">
        <v>5</v>
      </c>
      <c r="F196" s="372" t="str">
        <f t="shared" ref="F196:F259" si="13">IF(D196&gt;0,E196/D196-1,IF(D196&lt;0,-(E196/D196-1),""))</f>
        <v/>
      </c>
      <c r="G196" s="370" t="str">
        <f t="shared" ref="G196:G259" si="14">IF(LEN(B196)=3,"是",IF(C196&lt;&gt;"",IF(SUM(D196:E196)&lt;&gt;0,"是","否"),"是"))</f>
        <v>是</v>
      </c>
      <c r="H196" s="218" t="str">
        <f t="shared" ref="H196:H259" si="15">IF(LEN(B196)=3,"类",IF(LEN(B196)=5,"款","项"))</f>
        <v>项</v>
      </c>
    </row>
    <row r="197" s="218" customFormat="1" ht="36" customHeight="1" spans="1:8">
      <c r="A197" s="354">
        <f t="shared" si="12"/>
        <v>5</v>
      </c>
      <c r="B197" s="236">
        <v>20133</v>
      </c>
      <c r="C197" s="237" t="s">
        <v>255</v>
      </c>
      <c r="D197" s="371">
        <f>SUM(D198:D203)</f>
        <v>930</v>
      </c>
      <c r="E197" s="371">
        <f>SUM(E198:E203)</f>
        <v>738</v>
      </c>
      <c r="F197" s="372">
        <f t="shared" si="13"/>
        <v>-0.206</v>
      </c>
      <c r="G197" s="370" t="str">
        <f t="shared" si="14"/>
        <v>是</v>
      </c>
      <c r="H197" s="218" t="str">
        <f t="shared" si="15"/>
        <v>款</v>
      </c>
    </row>
    <row r="198" s="264" customFormat="1" ht="36" customHeight="1" spans="1:8">
      <c r="A198" s="354">
        <f t="shared" si="12"/>
        <v>7</v>
      </c>
      <c r="B198" s="236">
        <v>2013301</v>
      </c>
      <c r="C198" s="237" t="s">
        <v>139</v>
      </c>
      <c r="D198" s="371">
        <v>311</v>
      </c>
      <c r="E198" s="371">
        <v>262</v>
      </c>
      <c r="F198" s="372">
        <f t="shared" si="13"/>
        <v>-0.158</v>
      </c>
      <c r="G198" s="370" t="str">
        <f t="shared" si="14"/>
        <v>是</v>
      </c>
      <c r="H198" s="218" t="str">
        <f t="shared" si="15"/>
        <v>项</v>
      </c>
    </row>
    <row r="199" s="264" customFormat="1" ht="36" customHeight="1" spans="1:8">
      <c r="A199" s="354">
        <f t="shared" si="12"/>
        <v>7</v>
      </c>
      <c r="B199" s="236">
        <v>2013302</v>
      </c>
      <c r="C199" s="237" t="s">
        <v>140</v>
      </c>
      <c r="D199" s="371">
        <v>586</v>
      </c>
      <c r="E199" s="371">
        <v>154</v>
      </c>
      <c r="F199" s="372">
        <f t="shared" si="13"/>
        <v>-0.737</v>
      </c>
      <c r="G199" s="370" t="str">
        <f t="shared" si="14"/>
        <v>是</v>
      </c>
      <c r="H199" s="218" t="str">
        <f t="shared" si="15"/>
        <v>项</v>
      </c>
    </row>
    <row r="200" s="264" customFormat="1" ht="36" customHeight="1" spans="1:8">
      <c r="A200" s="354">
        <f t="shared" si="12"/>
        <v>7</v>
      </c>
      <c r="B200" s="236">
        <v>2013303</v>
      </c>
      <c r="C200" s="237" t="s">
        <v>141</v>
      </c>
      <c r="D200" s="371">
        <v>0</v>
      </c>
      <c r="E200" s="371"/>
      <c r="F200" s="372" t="str">
        <f t="shared" si="13"/>
        <v/>
      </c>
      <c r="G200" s="370" t="str">
        <f t="shared" si="14"/>
        <v>否</v>
      </c>
      <c r="H200" s="218" t="str">
        <f t="shared" si="15"/>
        <v>项</v>
      </c>
    </row>
    <row r="201" s="264" customFormat="1" ht="36" customHeight="1" spans="1:8">
      <c r="A201" s="354">
        <f t="shared" si="12"/>
        <v>7</v>
      </c>
      <c r="B201" s="236">
        <v>2013304</v>
      </c>
      <c r="C201" s="237" t="s">
        <v>256</v>
      </c>
      <c r="D201" s="371">
        <v>0</v>
      </c>
      <c r="E201" s="371">
        <v>157</v>
      </c>
      <c r="F201" s="372" t="str">
        <f t="shared" si="13"/>
        <v/>
      </c>
      <c r="G201" s="370" t="str">
        <f t="shared" si="14"/>
        <v>是</v>
      </c>
      <c r="H201" s="218" t="str">
        <f t="shared" si="15"/>
        <v>项</v>
      </c>
    </row>
    <row r="202" s="264" customFormat="1" ht="36" customHeight="1" spans="1:8">
      <c r="A202" s="354">
        <f t="shared" si="12"/>
        <v>7</v>
      </c>
      <c r="B202" s="236">
        <v>2013350</v>
      </c>
      <c r="C202" s="237" t="s">
        <v>148</v>
      </c>
      <c r="D202" s="371">
        <v>33</v>
      </c>
      <c r="E202" s="371">
        <v>81</v>
      </c>
      <c r="F202" s="372">
        <f t="shared" si="13"/>
        <v>1.455</v>
      </c>
      <c r="G202" s="370" t="str">
        <f t="shared" si="14"/>
        <v>是</v>
      </c>
      <c r="H202" s="218" t="str">
        <f t="shared" si="15"/>
        <v>项</v>
      </c>
    </row>
    <row r="203" s="264" customFormat="1" ht="36" customHeight="1" spans="1:8">
      <c r="A203" s="354">
        <f t="shared" si="12"/>
        <v>7</v>
      </c>
      <c r="B203" s="236">
        <v>2013399</v>
      </c>
      <c r="C203" s="237" t="s">
        <v>257</v>
      </c>
      <c r="D203" s="371">
        <v>0</v>
      </c>
      <c r="E203" s="371">
        <v>84</v>
      </c>
      <c r="F203" s="372" t="str">
        <f t="shared" si="13"/>
        <v/>
      </c>
      <c r="G203" s="370" t="str">
        <f t="shared" si="14"/>
        <v>是</v>
      </c>
      <c r="H203" s="218" t="str">
        <f t="shared" si="15"/>
        <v>项</v>
      </c>
    </row>
    <row r="204" s="218" customFormat="1" ht="36" customHeight="1" spans="1:8">
      <c r="A204" s="354">
        <f t="shared" si="12"/>
        <v>5</v>
      </c>
      <c r="B204" s="236">
        <v>20134</v>
      </c>
      <c r="C204" s="237" t="s">
        <v>258</v>
      </c>
      <c r="D204" s="371">
        <f>SUM(D205:D211)</f>
        <v>383</v>
      </c>
      <c r="E204" s="371">
        <f>SUM(E205:E211)</f>
        <v>256</v>
      </c>
      <c r="F204" s="372">
        <f t="shared" si="13"/>
        <v>-0.332</v>
      </c>
      <c r="G204" s="370" t="str">
        <f t="shared" si="14"/>
        <v>是</v>
      </c>
      <c r="H204" s="218" t="str">
        <f t="shared" si="15"/>
        <v>款</v>
      </c>
    </row>
    <row r="205" s="264" customFormat="1" ht="36" customHeight="1" spans="1:8">
      <c r="A205" s="354">
        <f t="shared" si="12"/>
        <v>7</v>
      </c>
      <c r="B205" s="236">
        <v>2013401</v>
      </c>
      <c r="C205" s="237" t="s">
        <v>139</v>
      </c>
      <c r="D205" s="371">
        <v>168</v>
      </c>
      <c r="E205" s="371">
        <v>155</v>
      </c>
      <c r="F205" s="372">
        <f t="shared" si="13"/>
        <v>-0.077</v>
      </c>
      <c r="G205" s="370" t="str">
        <f t="shared" si="14"/>
        <v>是</v>
      </c>
      <c r="H205" s="218" t="str">
        <f t="shared" si="15"/>
        <v>项</v>
      </c>
    </row>
    <row r="206" s="264" customFormat="1" ht="36" customHeight="1" spans="1:8">
      <c r="A206" s="354">
        <f t="shared" si="12"/>
        <v>7</v>
      </c>
      <c r="B206" s="236">
        <v>2013402</v>
      </c>
      <c r="C206" s="237" t="s">
        <v>140</v>
      </c>
      <c r="D206" s="371">
        <v>0</v>
      </c>
      <c r="E206" s="371">
        <v>1</v>
      </c>
      <c r="F206" s="372" t="str">
        <f t="shared" si="13"/>
        <v/>
      </c>
      <c r="G206" s="370" t="str">
        <f t="shared" si="14"/>
        <v>是</v>
      </c>
      <c r="H206" s="218" t="str">
        <f t="shared" si="15"/>
        <v>项</v>
      </c>
    </row>
    <row r="207" s="264" customFormat="1" ht="36" customHeight="1" spans="1:8">
      <c r="A207" s="354">
        <f t="shared" si="12"/>
        <v>7</v>
      </c>
      <c r="B207" s="236">
        <v>2013403</v>
      </c>
      <c r="C207" s="237" t="s">
        <v>141</v>
      </c>
      <c r="D207" s="371">
        <v>0</v>
      </c>
      <c r="E207" s="371"/>
      <c r="F207" s="372" t="str">
        <f t="shared" si="13"/>
        <v/>
      </c>
      <c r="G207" s="370" t="str">
        <f t="shared" si="14"/>
        <v>否</v>
      </c>
      <c r="H207" s="218" t="str">
        <f t="shared" si="15"/>
        <v>项</v>
      </c>
    </row>
    <row r="208" s="264" customFormat="1" ht="36" customHeight="1" spans="1:8">
      <c r="A208" s="354">
        <f t="shared" si="12"/>
        <v>7</v>
      </c>
      <c r="B208" s="236">
        <v>2013404</v>
      </c>
      <c r="C208" s="237" t="s">
        <v>259</v>
      </c>
      <c r="D208" s="371">
        <v>183</v>
      </c>
      <c r="E208" s="371">
        <v>27</v>
      </c>
      <c r="F208" s="372">
        <f t="shared" si="13"/>
        <v>-0.852</v>
      </c>
      <c r="G208" s="370" t="str">
        <f t="shared" si="14"/>
        <v>是</v>
      </c>
      <c r="H208" s="218" t="str">
        <f t="shared" si="15"/>
        <v>项</v>
      </c>
    </row>
    <row r="209" s="264" customFormat="1" ht="36" customHeight="1" spans="1:8">
      <c r="A209" s="354">
        <f t="shared" si="12"/>
        <v>7</v>
      </c>
      <c r="B209" s="236">
        <v>2013405</v>
      </c>
      <c r="C209" s="237" t="s">
        <v>260</v>
      </c>
      <c r="D209" s="371">
        <v>0</v>
      </c>
      <c r="E209" s="371"/>
      <c r="F209" s="372" t="str">
        <f t="shared" si="13"/>
        <v/>
      </c>
      <c r="G209" s="370" t="str">
        <f t="shared" si="14"/>
        <v>否</v>
      </c>
      <c r="H209" s="218" t="str">
        <f t="shared" si="15"/>
        <v>项</v>
      </c>
    </row>
    <row r="210" s="264" customFormat="1" ht="36" customHeight="1" spans="1:8">
      <c r="A210" s="354">
        <f t="shared" si="12"/>
        <v>7</v>
      </c>
      <c r="B210" s="236">
        <v>2013450</v>
      </c>
      <c r="C210" s="237" t="s">
        <v>148</v>
      </c>
      <c r="D210" s="371">
        <v>0</v>
      </c>
      <c r="E210" s="371"/>
      <c r="F210" s="372" t="str">
        <f t="shared" si="13"/>
        <v/>
      </c>
      <c r="G210" s="370" t="str">
        <f t="shared" si="14"/>
        <v>否</v>
      </c>
      <c r="H210" s="218" t="str">
        <f t="shared" si="15"/>
        <v>项</v>
      </c>
    </row>
    <row r="211" s="264" customFormat="1" ht="36" customHeight="1" spans="1:8">
      <c r="A211" s="354">
        <f t="shared" si="12"/>
        <v>7</v>
      </c>
      <c r="B211" s="236">
        <v>2013499</v>
      </c>
      <c r="C211" s="237" t="s">
        <v>261</v>
      </c>
      <c r="D211" s="371">
        <v>32</v>
      </c>
      <c r="E211" s="371">
        <v>73</v>
      </c>
      <c r="F211" s="372">
        <f t="shared" si="13"/>
        <v>1.281</v>
      </c>
      <c r="G211" s="370" t="str">
        <f t="shared" si="14"/>
        <v>是</v>
      </c>
      <c r="H211" s="218" t="str">
        <f t="shared" si="15"/>
        <v>项</v>
      </c>
    </row>
    <row r="212" s="218" customFormat="1" ht="36" customHeight="1" spans="1:8">
      <c r="A212" s="354">
        <f t="shared" si="12"/>
        <v>5</v>
      </c>
      <c r="B212" s="236">
        <v>20135</v>
      </c>
      <c r="C212" s="237" t="s">
        <v>262</v>
      </c>
      <c r="D212" s="371">
        <f>SUM(D213:D217)</f>
        <v>0</v>
      </c>
      <c r="E212" s="371">
        <f>SUM(E213:E217)</f>
        <v>0</v>
      </c>
      <c r="F212" s="372" t="str">
        <f t="shared" si="13"/>
        <v/>
      </c>
      <c r="G212" s="370" t="str">
        <f t="shared" si="14"/>
        <v>否</v>
      </c>
      <c r="H212" s="218" t="str">
        <f t="shared" si="15"/>
        <v>款</v>
      </c>
    </row>
    <row r="213" s="264" customFormat="1" ht="36" customHeight="1" spans="1:8">
      <c r="A213" s="354">
        <f t="shared" si="12"/>
        <v>7</v>
      </c>
      <c r="B213" s="236">
        <v>2013501</v>
      </c>
      <c r="C213" s="237" t="s">
        <v>139</v>
      </c>
      <c r="D213" s="371">
        <v>0</v>
      </c>
      <c r="E213" s="371"/>
      <c r="F213" s="372" t="str">
        <f t="shared" si="13"/>
        <v/>
      </c>
      <c r="G213" s="370" t="str">
        <f t="shared" si="14"/>
        <v>否</v>
      </c>
      <c r="H213" s="218" t="str">
        <f t="shared" si="15"/>
        <v>项</v>
      </c>
    </row>
    <row r="214" s="264" customFormat="1" ht="36" customHeight="1" spans="1:8">
      <c r="A214" s="354">
        <f t="shared" si="12"/>
        <v>7</v>
      </c>
      <c r="B214" s="236">
        <v>2013502</v>
      </c>
      <c r="C214" s="237" t="s">
        <v>140</v>
      </c>
      <c r="D214" s="371">
        <v>0</v>
      </c>
      <c r="E214" s="371"/>
      <c r="F214" s="372" t="str">
        <f t="shared" si="13"/>
        <v/>
      </c>
      <c r="G214" s="370" t="str">
        <f t="shared" si="14"/>
        <v>否</v>
      </c>
      <c r="H214" s="218" t="str">
        <f t="shared" si="15"/>
        <v>项</v>
      </c>
    </row>
    <row r="215" s="264" customFormat="1" ht="36" customHeight="1" spans="1:8">
      <c r="A215" s="354">
        <f t="shared" si="12"/>
        <v>7</v>
      </c>
      <c r="B215" s="236">
        <v>2013503</v>
      </c>
      <c r="C215" s="237" t="s">
        <v>141</v>
      </c>
      <c r="D215" s="371">
        <v>0</v>
      </c>
      <c r="E215" s="371"/>
      <c r="F215" s="372" t="str">
        <f t="shared" si="13"/>
        <v/>
      </c>
      <c r="G215" s="370" t="str">
        <f t="shared" si="14"/>
        <v>否</v>
      </c>
      <c r="H215" s="218" t="str">
        <f t="shared" si="15"/>
        <v>项</v>
      </c>
    </row>
    <row r="216" s="264" customFormat="1" ht="36" customHeight="1" spans="1:8">
      <c r="A216" s="354">
        <f t="shared" si="12"/>
        <v>7</v>
      </c>
      <c r="B216" s="236">
        <v>2013550</v>
      </c>
      <c r="C216" s="237" t="s">
        <v>148</v>
      </c>
      <c r="D216" s="371">
        <v>0</v>
      </c>
      <c r="E216" s="371"/>
      <c r="F216" s="372" t="str">
        <f t="shared" si="13"/>
        <v/>
      </c>
      <c r="G216" s="370" t="str">
        <f t="shared" si="14"/>
        <v>否</v>
      </c>
      <c r="H216" s="218" t="str">
        <f t="shared" si="15"/>
        <v>项</v>
      </c>
    </row>
    <row r="217" s="264" customFormat="1" ht="36" customHeight="1" spans="1:8">
      <c r="A217" s="354">
        <f t="shared" si="12"/>
        <v>7</v>
      </c>
      <c r="B217" s="236">
        <v>2013599</v>
      </c>
      <c r="C217" s="237" t="s">
        <v>263</v>
      </c>
      <c r="D217" s="371">
        <v>0</v>
      </c>
      <c r="E217" s="371"/>
      <c r="F217" s="372" t="str">
        <f t="shared" si="13"/>
        <v/>
      </c>
      <c r="G217" s="370" t="str">
        <f t="shared" si="14"/>
        <v>否</v>
      </c>
      <c r="H217" s="218" t="str">
        <f t="shared" si="15"/>
        <v>项</v>
      </c>
    </row>
    <row r="218" s="218" customFormat="1" ht="36" customHeight="1" spans="1:8">
      <c r="A218" s="354">
        <f t="shared" si="12"/>
        <v>5</v>
      </c>
      <c r="B218" s="236">
        <v>20136</v>
      </c>
      <c r="C218" s="237" t="s">
        <v>264</v>
      </c>
      <c r="D218" s="371">
        <f>SUM(D219:D223)</f>
        <v>107</v>
      </c>
      <c r="E218" s="371">
        <f>SUM(E219:E223)</f>
        <v>132</v>
      </c>
      <c r="F218" s="372">
        <f t="shared" si="13"/>
        <v>0.234</v>
      </c>
      <c r="G218" s="370" t="str">
        <f t="shared" si="14"/>
        <v>是</v>
      </c>
      <c r="H218" s="218" t="str">
        <f t="shared" si="15"/>
        <v>款</v>
      </c>
    </row>
    <row r="219" s="264" customFormat="1" ht="36" customHeight="1" spans="1:8">
      <c r="A219" s="354">
        <f t="shared" si="12"/>
        <v>7</v>
      </c>
      <c r="B219" s="236">
        <v>2013601</v>
      </c>
      <c r="C219" s="237" t="s">
        <v>139</v>
      </c>
      <c r="D219" s="371">
        <v>0</v>
      </c>
      <c r="E219" s="371"/>
      <c r="F219" s="372" t="str">
        <f t="shared" si="13"/>
        <v/>
      </c>
      <c r="G219" s="370" t="str">
        <f t="shared" si="14"/>
        <v>否</v>
      </c>
      <c r="H219" s="218" t="str">
        <f t="shared" si="15"/>
        <v>项</v>
      </c>
    </row>
    <row r="220" s="264" customFormat="1" ht="36" customHeight="1" spans="1:8">
      <c r="A220" s="354">
        <f t="shared" si="12"/>
        <v>7</v>
      </c>
      <c r="B220" s="236">
        <v>2013602</v>
      </c>
      <c r="C220" s="237" t="s">
        <v>140</v>
      </c>
      <c r="D220" s="371">
        <v>1</v>
      </c>
      <c r="E220" s="371">
        <v>21</v>
      </c>
      <c r="F220" s="372">
        <f t="shared" si="13"/>
        <v>20</v>
      </c>
      <c r="G220" s="370" t="str">
        <f t="shared" si="14"/>
        <v>是</v>
      </c>
      <c r="H220" s="218" t="str">
        <f t="shared" si="15"/>
        <v>项</v>
      </c>
    </row>
    <row r="221" s="264" customFormat="1" ht="36" customHeight="1" spans="1:8">
      <c r="A221" s="354">
        <f t="shared" si="12"/>
        <v>7</v>
      </c>
      <c r="B221" s="236">
        <v>2013603</v>
      </c>
      <c r="C221" s="237" t="s">
        <v>141</v>
      </c>
      <c r="D221" s="371">
        <v>0</v>
      </c>
      <c r="E221" s="371"/>
      <c r="F221" s="372" t="str">
        <f t="shared" si="13"/>
        <v/>
      </c>
      <c r="G221" s="370" t="str">
        <f t="shared" si="14"/>
        <v>否</v>
      </c>
      <c r="H221" s="218" t="str">
        <f t="shared" si="15"/>
        <v>项</v>
      </c>
    </row>
    <row r="222" s="264" customFormat="1" ht="36" customHeight="1" spans="1:8">
      <c r="A222" s="354">
        <f t="shared" si="12"/>
        <v>7</v>
      </c>
      <c r="B222" s="236">
        <v>2013650</v>
      </c>
      <c r="C222" s="237" t="s">
        <v>148</v>
      </c>
      <c r="D222" s="371">
        <v>94</v>
      </c>
      <c r="E222" s="371">
        <v>101</v>
      </c>
      <c r="F222" s="372">
        <f t="shared" si="13"/>
        <v>0.074</v>
      </c>
      <c r="G222" s="370" t="str">
        <f t="shared" si="14"/>
        <v>是</v>
      </c>
      <c r="H222" s="218" t="str">
        <f t="shared" si="15"/>
        <v>项</v>
      </c>
    </row>
    <row r="223" s="264" customFormat="1" ht="36" customHeight="1" spans="1:8">
      <c r="A223" s="354">
        <f t="shared" si="12"/>
        <v>7</v>
      </c>
      <c r="B223" s="236">
        <v>2013699</v>
      </c>
      <c r="C223" s="237" t="s">
        <v>265</v>
      </c>
      <c r="D223" s="371">
        <v>12</v>
      </c>
      <c r="E223" s="371">
        <v>10</v>
      </c>
      <c r="F223" s="372">
        <f t="shared" si="13"/>
        <v>-0.167</v>
      </c>
      <c r="G223" s="370" t="str">
        <f t="shared" si="14"/>
        <v>是</v>
      </c>
      <c r="H223" s="218" t="str">
        <f t="shared" si="15"/>
        <v>项</v>
      </c>
    </row>
    <row r="224" s="218" customFormat="1" ht="36" customHeight="1" spans="1:8">
      <c r="A224" s="354">
        <f t="shared" si="12"/>
        <v>5</v>
      </c>
      <c r="B224" s="236">
        <v>20137</v>
      </c>
      <c r="C224" s="237" t="s">
        <v>266</v>
      </c>
      <c r="D224" s="371">
        <f>SUM(D225:D230)</f>
        <v>0</v>
      </c>
      <c r="E224" s="371">
        <f>SUM(E225:E230)</f>
        <v>0</v>
      </c>
      <c r="F224" s="372" t="str">
        <f t="shared" si="13"/>
        <v/>
      </c>
      <c r="G224" s="370" t="str">
        <f t="shared" si="14"/>
        <v>否</v>
      </c>
      <c r="H224" s="218" t="str">
        <f t="shared" si="15"/>
        <v>款</v>
      </c>
    </row>
    <row r="225" s="264" customFormat="1" ht="36" customHeight="1" spans="1:8">
      <c r="A225" s="354">
        <f t="shared" si="12"/>
        <v>7</v>
      </c>
      <c r="B225" s="236">
        <v>2013701</v>
      </c>
      <c r="C225" s="237" t="s">
        <v>139</v>
      </c>
      <c r="D225" s="371">
        <v>0</v>
      </c>
      <c r="E225" s="371"/>
      <c r="F225" s="372" t="str">
        <f t="shared" si="13"/>
        <v/>
      </c>
      <c r="G225" s="370" t="str">
        <f t="shared" si="14"/>
        <v>否</v>
      </c>
      <c r="H225" s="218" t="str">
        <f t="shared" si="15"/>
        <v>项</v>
      </c>
    </row>
    <row r="226" s="264" customFormat="1" ht="36" customHeight="1" spans="1:8">
      <c r="A226" s="354">
        <f t="shared" si="12"/>
        <v>7</v>
      </c>
      <c r="B226" s="236">
        <v>2013702</v>
      </c>
      <c r="C226" s="237" t="s">
        <v>140</v>
      </c>
      <c r="D226" s="371">
        <v>0</v>
      </c>
      <c r="E226" s="371"/>
      <c r="F226" s="372" t="str">
        <f t="shared" si="13"/>
        <v/>
      </c>
      <c r="G226" s="370" t="str">
        <f t="shared" si="14"/>
        <v>否</v>
      </c>
      <c r="H226" s="218" t="str">
        <f t="shared" si="15"/>
        <v>项</v>
      </c>
    </row>
    <row r="227" s="264" customFormat="1" ht="36" customHeight="1" spans="1:8">
      <c r="A227" s="354">
        <f t="shared" si="12"/>
        <v>7</v>
      </c>
      <c r="B227" s="236">
        <v>2013703</v>
      </c>
      <c r="C227" s="237" t="s">
        <v>141</v>
      </c>
      <c r="D227" s="371">
        <v>0</v>
      </c>
      <c r="E227" s="371"/>
      <c r="F227" s="372" t="str">
        <f t="shared" si="13"/>
        <v/>
      </c>
      <c r="G227" s="370" t="str">
        <f t="shared" si="14"/>
        <v>否</v>
      </c>
      <c r="H227" s="218" t="str">
        <f t="shared" si="15"/>
        <v>项</v>
      </c>
    </row>
    <row r="228" s="264" customFormat="1" ht="36" customHeight="1" spans="1:8">
      <c r="A228" s="354">
        <f t="shared" si="12"/>
        <v>7</v>
      </c>
      <c r="B228" s="236">
        <v>2013704</v>
      </c>
      <c r="C228" s="237" t="s">
        <v>267</v>
      </c>
      <c r="D228" s="371">
        <v>0</v>
      </c>
      <c r="E228" s="371"/>
      <c r="F228" s="372" t="str">
        <f t="shared" si="13"/>
        <v/>
      </c>
      <c r="G228" s="370" t="str">
        <f t="shared" si="14"/>
        <v>否</v>
      </c>
      <c r="H228" s="218" t="str">
        <f t="shared" si="15"/>
        <v>项</v>
      </c>
    </row>
    <row r="229" s="264" customFormat="1" ht="36" customHeight="1" spans="1:8">
      <c r="A229" s="354">
        <f t="shared" si="12"/>
        <v>7</v>
      </c>
      <c r="B229" s="236">
        <v>2013750</v>
      </c>
      <c r="C229" s="237" t="s">
        <v>148</v>
      </c>
      <c r="D229" s="371">
        <v>0</v>
      </c>
      <c r="E229" s="371"/>
      <c r="F229" s="372" t="str">
        <f t="shared" si="13"/>
        <v/>
      </c>
      <c r="G229" s="370" t="str">
        <f t="shared" si="14"/>
        <v>否</v>
      </c>
      <c r="H229" s="218" t="str">
        <f t="shared" si="15"/>
        <v>项</v>
      </c>
    </row>
    <row r="230" s="264" customFormat="1" ht="36" customHeight="1" spans="1:8">
      <c r="A230" s="354">
        <f t="shared" si="12"/>
        <v>7</v>
      </c>
      <c r="B230" s="236">
        <v>2013799</v>
      </c>
      <c r="C230" s="237" t="s">
        <v>268</v>
      </c>
      <c r="D230" s="371">
        <v>0</v>
      </c>
      <c r="E230" s="371"/>
      <c r="F230" s="372" t="str">
        <f t="shared" si="13"/>
        <v/>
      </c>
      <c r="G230" s="370" t="str">
        <f t="shared" si="14"/>
        <v>否</v>
      </c>
      <c r="H230" s="218" t="str">
        <f t="shared" si="15"/>
        <v>项</v>
      </c>
    </row>
    <row r="231" s="218" customFormat="1" ht="36" customHeight="1" spans="1:8">
      <c r="A231" s="354">
        <f t="shared" si="12"/>
        <v>5</v>
      </c>
      <c r="B231" s="236">
        <v>20138</v>
      </c>
      <c r="C231" s="237" t="s">
        <v>269</v>
      </c>
      <c r="D231" s="371">
        <f>SUM(D232:D245)</f>
        <v>1088</v>
      </c>
      <c r="E231" s="371">
        <f>SUM(E232:E245)</f>
        <v>1106</v>
      </c>
      <c r="F231" s="372">
        <f t="shared" si="13"/>
        <v>0.017</v>
      </c>
      <c r="G231" s="370" t="str">
        <f t="shared" si="14"/>
        <v>是</v>
      </c>
      <c r="H231" s="218" t="str">
        <f t="shared" si="15"/>
        <v>款</v>
      </c>
    </row>
    <row r="232" s="264" customFormat="1" ht="36" customHeight="1" spans="1:8">
      <c r="A232" s="354">
        <f t="shared" si="12"/>
        <v>7</v>
      </c>
      <c r="B232" s="236">
        <v>2013801</v>
      </c>
      <c r="C232" s="237" t="s">
        <v>139</v>
      </c>
      <c r="D232" s="371">
        <v>930</v>
      </c>
      <c r="E232" s="371">
        <v>888</v>
      </c>
      <c r="F232" s="372">
        <f t="shared" si="13"/>
        <v>-0.045</v>
      </c>
      <c r="G232" s="370" t="str">
        <f t="shared" si="14"/>
        <v>是</v>
      </c>
      <c r="H232" s="218" t="str">
        <f t="shared" si="15"/>
        <v>项</v>
      </c>
    </row>
    <row r="233" s="264" customFormat="1" ht="36" customHeight="1" spans="1:8">
      <c r="A233" s="354">
        <f t="shared" si="12"/>
        <v>7</v>
      </c>
      <c r="B233" s="236">
        <v>2013802</v>
      </c>
      <c r="C233" s="237" t="s">
        <v>140</v>
      </c>
      <c r="D233" s="371">
        <v>0</v>
      </c>
      <c r="E233" s="371"/>
      <c r="F233" s="372" t="str">
        <f t="shared" si="13"/>
        <v/>
      </c>
      <c r="G233" s="370" t="str">
        <f t="shared" si="14"/>
        <v>否</v>
      </c>
      <c r="H233" s="218" t="str">
        <f t="shared" si="15"/>
        <v>项</v>
      </c>
    </row>
    <row r="234" s="264" customFormat="1" ht="36" customHeight="1" spans="1:8">
      <c r="A234" s="354">
        <f t="shared" si="12"/>
        <v>7</v>
      </c>
      <c r="B234" s="236">
        <v>2013803</v>
      </c>
      <c r="C234" s="237" t="s">
        <v>141</v>
      </c>
      <c r="D234" s="371">
        <v>0</v>
      </c>
      <c r="E234" s="371"/>
      <c r="F234" s="372" t="str">
        <f t="shared" si="13"/>
        <v/>
      </c>
      <c r="G234" s="370" t="str">
        <f t="shared" si="14"/>
        <v>否</v>
      </c>
      <c r="H234" s="218" t="str">
        <f t="shared" si="15"/>
        <v>项</v>
      </c>
    </row>
    <row r="235" s="264" customFormat="1" ht="36" customHeight="1" spans="1:8">
      <c r="A235" s="354">
        <f t="shared" si="12"/>
        <v>7</v>
      </c>
      <c r="B235" s="236">
        <v>2013804</v>
      </c>
      <c r="C235" s="237" t="s">
        <v>270</v>
      </c>
      <c r="D235" s="371">
        <v>11</v>
      </c>
      <c r="E235" s="371">
        <v>20</v>
      </c>
      <c r="F235" s="372">
        <f t="shared" si="13"/>
        <v>0.818</v>
      </c>
      <c r="G235" s="370" t="str">
        <f t="shared" si="14"/>
        <v>是</v>
      </c>
      <c r="H235" s="218" t="str">
        <f t="shared" si="15"/>
        <v>项</v>
      </c>
    </row>
    <row r="236" s="264" customFormat="1" ht="36" customHeight="1" spans="1:8">
      <c r="A236" s="354">
        <f t="shared" si="12"/>
        <v>7</v>
      </c>
      <c r="B236" s="236">
        <v>2013805</v>
      </c>
      <c r="C236" s="237" t="s">
        <v>271</v>
      </c>
      <c r="D236" s="371">
        <v>0</v>
      </c>
      <c r="E236" s="371">
        <v>5</v>
      </c>
      <c r="F236" s="372" t="str">
        <f t="shared" si="13"/>
        <v/>
      </c>
      <c r="G236" s="370" t="str">
        <f t="shared" si="14"/>
        <v>是</v>
      </c>
      <c r="H236" s="218" t="str">
        <f t="shared" si="15"/>
        <v>项</v>
      </c>
    </row>
    <row r="237" s="264" customFormat="1" ht="36" customHeight="1" spans="1:8">
      <c r="A237" s="354">
        <f t="shared" si="12"/>
        <v>7</v>
      </c>
      <c r="B237" s="236">
        <v>2013808</v>
      </c>
      <c r="C237" s="237" t="s">
        <v>180</v>
      </c>
      <c r="D237" s="371">
        <v>0</v>
      </c>
      <c r="E237" s="371"/>
      <c r="F237" s="372" t="str">
        <f t="shared" si="13"/>
        <v/>
      </c>
      <c r="G237" s="370" t="str">
        <f t="shared" si="14"/>
        <v>否</v>
      </c>
      <c r="H237" s="218" t="str">
        <f t="shared" si="15"/>
        <v>项</v>
      </c>
    </row>
    <row r="238" s="264" customFormat="1" ht="36" customHeight="1" spans="1:8">
      <c r="A238" s="354">
        <f t="shared" si="12"/>
        <v>7</v>
      </c>
      <c r="B238" s="236">
        <v>2013810</v>
      </c>
      <c r="C238" s="237" t="s">
        <v>272</v>
      </c>
      <c r="D238" s="371">
        <v>0</v>
      </c>
      <c r="E238" s="371">
        <v>11</v>
      </c>
      <c r="F238" s="372" t="str">
        <f t="shared" si="13"/>
        <v/>
      </c>
      <c r="G238" s="370" t="str">
        <f t="shared" si="14"/>
        <v>是</v>
      </c>
      <c r="H238" s="218" t="str">
        <f t="shared" si="15"/>
        <v>项</v>
      </c>
    </row>
    <row r="239" s="264" customFormat="1" ht="36" customHeight="1" spans="1:8">
      <c r="A239" s="354">
        <f t="shared" si="12"/>
        <v>7</v>
      </c>
      <c r="B239" s="236">
        <v>2013812</v>
      </c>
      <c r="C239" s="237" t="s">
        <v>273</v>
      </c>
      <c r="D239" s="371">
        <v>1</v>
      </c>
      <c r="E239" s="371">
        <v>3</v>
      </c>
      <c r="F239" s="372">
        <f t="shared" si="13"/>
        <v>2</v>
      </c>
      <c r="G239" s="370" t="str">
        <f t="shared" si="14"/>
        <v>是</v>
      </c>
      <c r="H239" s="218" t="str">
        <f t="shared" si="15"/>
        <v>项</v>
      </c>
    </row>
    <row r="240" s="264" customFormat="1" ht="36" customHeight="1" spans="1:8">
      <c r="A240" s="354">
        <f t="shared" si="12"/>
        <v>7</v>
      </c>
      <c r="B240" s="236">
        <v>2013813</v>
      </c>
      <c r="C240" s="237" t="s">
        <v>274</v>
      </c>
      <c r="D240" s="371">
        <v>0</v>
      </c>
      <c r="E240" s="371"/>
      <c r="F240" s="372" t="str">
        <f t="shared" si="13"/>
        <v/>
      </c>
      <c r="G240" s="370" t="str">
        <f t="shared" si="14"/>
        <v>否</v>
      </c>
      <c r="H240" s="218" t="str">
        <f t="shared" si="15"/>
        <v>项</v>
      </c>
    </row>
    <row r="241" s="264" customFormat="1" ht="36" customHeight="1" spans="1:8">
      <c r="A241" s="354">
        <f t="shared" si="12"/>
        <v>7</v>
      </c>
      <c r="B241" s="236">
        <v>2013814</v>
      </c>
      <c r="C241" s="237" t="s">
        <v>275</v>
      </c>
      <c r="D241" s="371">
        <v>0</v>
      </c>
      <c r="E241" s="371"/>
      <c r="F241" s="372" t="str">
        <f t="shared" si="13"/>
        <v/>
      </c>
      <c r="G241" s="370" t="str">
        <f t="shared" si="14"/>
        <v>否</v>
      </c>
      <c r="H241" s="218" t="str">
        <f t="shared" si="15"/>
        <v>项</v>
      </c>
    </row>
    <row r="242" s="264" customFormat="1" ht="36" customHeight="1" spans="1:8">
      <c r="A242" s="354">
        <f t="shared" si="12"/>
        <v>7</v>
      </c>
      <c r="B242" s="236">
        <v>2013815</v>
      </c>
      <c r="C242" s="237" t="s">
        <v>276</v>
      </c>
      <c r="D242" s="371">
        <v>7</v>
      </c>
      <c r="E242" s="371">
        <v>9</v>
      </c>
      <c r="F242" s="372">
        <f t="shared" si="13"/>
        <v>0.286</v>
      </c>
      <c r="G242" s="370" t="str">
        <f t="shared" si="14"/>
        <v>是</v>
      </c>
      <c r="H242" s="218" t="str">
        <f t="shared" si="15"/>
        <v>项</v>
      </c>
    </row>
    <row r="243" s="264" customFormat="1" ht="36" customHeight="1" spans="1:8">
      <c r="A243" s="354">
        <f t="shared" si="12"/>
        <v>7</v>
      </c>
      <c r="B243" s="236">
        <v>2013816</v>
      </c>
      <c r="C243" s="237" t="s">
        <v>277</v>
      </c>
      <c r="D243" s="371">
        <v>0</v>
      </c>
      <c r="E243" s="371">
        <v>29</v>
      </c>
      <c r="F243" s="372" t="str">
        <f t="shared" si="13"/>
        <v/>
      </c>
      <c r="G243" s="370" t="str">
        <f t="shared" si="14"/>
        <v>是</v>
      </c>
      <c r="H243" s="218" t="str">
        <f t="shared" si="15"/>
        <v>项</v>
      </c>
    </row>
    <row r="244" s="264" customFormat="1" ht="36" customHeight="1" spans="1:8">
      <c r="A244" s="354">
        <f t="shared" si="12"/>
        <v>7</v>
      </c>
      <c r="B244" s="236">
        <v>2013850</v>
      </c>
      <c r="C244" s="237" t="s">
        <v>148</v>
      </c>
      <c r="D244" s="371">
        <v>139</v>
      </c>
      <c r="E244" s="371">
        <v>136</v>
      </c>
      <c r="F244" s="372">
        <f t="shared" si="13"/>
        <v>-0.022</v>
      </c>
      <c r="G244" s="370" t="str">
        <f t="shared" si="14"/>
        <v>是</v>
      </c>
      <c r="H244" s="218" t="str">
        <f t="shared" si="15"/>
        <v>项</v>
      </c>
    </row>
    <row r="245" s="264" customFormat="1" ht="36" customHeight="1" spans="1:8">
      <c r="A245" s="354">
        <f t="shared" si="12"/>
        <v>7</v>
      </c>
      <c r="B245" s="236">
        <v>2013899</v>
      </c>
      <c r="C245" s="237" t="s">
        <v>278</v>
      </c>
      <c r="D245" s="371">
        <v>0</v>
      </c>
      <c r="E245" s="371">
        <v>5</v>
      </c>
      <c r="F245" s="372" t="str">
        <f t="shared" si="13"/>
        <v/>
      </c>
      <c r="G245" s="370" t="str">
        <f t="shared" si="14"/>
        <v>是</v>
      </c>
      <c r="H245" s="218" t="str">
        <f t="shared" si="15"/>
        <v>项</v>
      </c>
    </row>
    <row r="246" s="218" customFormat="1" ht="36" customHeight="1" spans="1:8">
      <c r="A246" s="354">
        <f t="shared" si="12"/>
        <v>5</v>
      </c>
      <c r="B246" s="236">
        <v>20199</v>
      </c>
      <c r="C246" s="237" t="s">
        <v>279</v>
      </c>
      <c r="D246" s="371">
        <f>SUM(D247:D248)</f>
        <v>157</v>
      </c>
      <c r="E246" s="371">
        <f>SUM(E247:E248)</f>
        <v>6548</v>
      </c>
      <c r="F246" s="372">
        <f t="shared" si="13"/>
        <v>40.707</v>
      </c>
      <c r="G246" s="370" t="str">
        <f t="shared" si="14"/>
        <v>是</v>
      </c>
      <c r="H246" s="218" t="str">
        <f t="shared" si="15"/>
        <v>款</v>
      </c>
    </row>
    <row r="247" s="264" customFormat="1" ht="36" customHeight="1" spans="1:8">
      <c r="A247" s="354">
        <f t="shared" si="12"/>
        <v>7</v>
      </c>
      <c r="B247" s="236">
        <v>2019901</v>
      </c>
      <c r="C247" s="237" t="s">
        <v>280</v>
      </c>
      <c r="D247" s="371">
        <v>0</v>
      </c>
      <c r="E247" s="371"/>
      <c r="F247" s="372" t="str">
        <f t="shared" si="13"/>
        <v/>
      </c>
      <c r="G247" s="370" t="str">
        <f t="shared" si="14"/>
        <v>否</v>
      </c>
      <c r="H247" s="218" t="str">
        <f t="shared" si="15"/>
        <v>项</v>
      </c>
    </row>
    <row r="248" s="264" customFormat="1" ht="36" customHeight="1" spans="1:8">
      <c r="A248" s="354">
        <f t="shared" si="12"/>
        <v>7</v>
      </c>
      <c r="B248" s="236">
        <v>2019999</v>
      </c>
      <c r="C248" s="237" t="s">
        <v>281</v>
      </c>
      <c r="D248" s="371">
        <v>157</v>
      </c>
      <c r="E248" s="371">
        <v>6548</v>
      </c>
      <c r="F248" s="372">
        <f t="shared" si="13"/>
        <v>40.707</v>
      </c>
      <c r="G248" s="370" t="str">
        <f t="shared" si="14"/>
        <v>是</v>
      </c>
      <c r="H248" s="218" t="str">
        <f t="shared" si="15"/>
        <v>项</v>
      </c>
    </row>
    <row r="249" s="218" customFormat="1" ht="36" customHeight="1" spans="1:8">
      <c r="A249" s="354">
        <f t="shared" si="12"/>
        <v>3</v>
      </c>
      <c r="B249" s="231">
        <v>202</v>
      </c>
      <c r="C249" s="232" t="s">
        <v>81</v>
      </c>
      <c r="D249" s="368">
        <f>SUM(D250:D251)</f>
        <v>0</v>
      </c>
      <c r="E249" s="368">
        <f>SUM(E250:E251)</f>
        <v>0</v>
      </c>
      <c r="F249" s="369" t="str">
        <f t="shared" si="13"/>
        <v/>
      </c>
      <c r="G249" s="370" t="str">
        <f t="shared" si="14"/>
        <v>是</v>
      </c>
      <c r="H249" s="218" t="str">
        <f t="shared" si="15"/>
        <v>类</v>
      </c>
    </row>
    <row r="250" s="264" customFormat="1" ht="36" customHeight="1" spans="1:8">
      <c r="A250" s="354">
        <f t="shared" si="12"/>
        <v>5</v>
      </c>
      <c r="B250" s="236">
        <v>20205</v>
      </c>
      <c r="C250" s="237" t="s">
        <v>282</v>
      </c>
      <c r="D250" s="371"/>
      <c r="E250" s="371"/>
      <c r="F250" s="372" t="str">
        <f t="shared" si="13"/>
        <v/>
      </c>
      <c r="G250" s="370" t="str">
        <f t="shared" si="14"/>
        <v>否</v>
      </c>
      <c r="H250" s="218" t="str">
        <f t="shared" si="15"/>
        <v>款</v>
      </c>
    </row>
    <row r="251" s="264" customFormat="1" ht="36" customHeight="1" spans="1:8">
      <c r="A251" s="354">
        <f t="shared" si="12"/>
        <v>5</v>
      </c>
      <c r="B251" s="236">
        <v>20299</v>
      </c>
      <c r="C251" s="237" t="s">
        <v>283</v>
      </c>
      <c r="D251" s="371"/>
      <c r="E251" s="371"/>
      <c r="F251" s="372" t="str">
        <f t="shared" si="13"/>
        <v/>
      </c>
      <c r="G251" s="370" t="str">
        <f t="shared" si="14"/>
        <v>否</v>
      </c>
      <c r="H251" s="218" t="str">
        <f t="shared" si="15"/>
        <v>款</v>
      </c>
    </row>
    <row r="252" s="218" customFormat="1" ht="36" customHeight="1" spans="1:8">
      <c r="A252" s="354">
        <f t="shared" si="12"/>
        <v>3</v>
      </c>
      <c r="B252" s="231">
        <v>203</v>
      </c>
      <c r="C252" s="232" t="s">
        <v>83</v>
      </c>
      <c r="D252" s="368">
        <f>SUM(D253,D257,D259,D261,D271)</f>
        <v>177</v>
      </c>
      <c r="E252" s="368">
        <f>SUM(E253,E257,E259,E261,E271)</f>
        <v>142</v>
      </c>
      <c r="F252" s="369">
        <f t="shared" si="13"/>
        <v>-0.198</v>
      </c>
      <c r="G252" s="370" t="str">
        <f t="shared" si="14"/>
        <v>是</v>
      </c>
      <c r="H252" s="218" t="str">
        <f t="shared" si="15"/>
        <v>类</v>
      </c>
    </row>
    <row r="253" s="218" customFormat="1" ht="36" customHeight="1" spans="1:8">
      <c r="A253" s="354">
        <f t="shared" si="12"/>
        <v>5</v>
      </c>
      <c r="B253" s="245">
        <v>20301</v>
      </c>
      <c r="C253" s="240" t="s">
        <v>1593</v>
      </c>
      <c r="D253" s="371">
        <f>SUM(D254:D256)</f>
        <v>0</v>
      </c>
      <c r="E253" s="371">
        <f>SUM(E254:E256)</f>
        <v>0</v>
      </c>
      <c r="F253" s="372" t="str">
        <f t="shared" si="13"/>
        <v/>
      </c>
      <c r="G253" s="370" t="str">
        <f t="shared" si="14"/>
        <v>否</v>
      </c>
      <c r="H253" s="218" t="str">
        <f t="shared" si="15"/>
        <v>款</v>
      </c>
    </row>
    <row r="254" s="264" customFormat="1" ht="36" customHeight="1" spans="1:8">
      <c r="A254" s="354">
        <f t="shared" si="12"/>
        <v>7</v>
      </c>
      <c r="B254" s="245">
        <v>2030101</v>
      </c>
      <c r="C254" s="237" t="s">
        <v>285</v>
      </c>
      <c r="D254" s="371">
        <v>0</v>
      </c>
      <c r="E254" s="371"/>
      <c r="F254" s="372" t="str">
        <f t="shared" si="13"/>
        <v/>
      </c>
      <c r="G254" s="370" t="str">
        <f t="shared" si="14"/>
        <v>否</v>
      </c>
      <c r="H254" s="218" t="str">
        <f t="shared" si="15"/>
        <v>项</v>
      </c>
    </row>
    <row r="255" s="264" customFormat="1" ht="36" customHeight="1" spans="1:8">
      <c r="A255" s="354">
        <f t="shared" si="12"/>
        <v>7</v>
      </c>
      <c r="B255" s="245">
        <v>2030102</v>
      </c>
      <c r="C255" s="240" t="s">
        <v>1594</v>
      </c>
      <c r="D255" s="371"/>
      <c r="E255" s="371"/>
      <c r="F255" s="372" t="str">
        <f t="shared" si="13"/>
        <v/>
      </c>
      <c r="G255" s="370" t="str">
        <f t="shared" si="14"/>
        <v>否</v>
      </c>
      <c r="H255" s="218" t="str">
        <f t="shared" si="15"/>
        <v>项</v>
      </c>
    </row>
    <row r="256" s="264" customFormat="1" ht="36" customHeight="1" spans="1:8">
      <c r="A256" s="354">
        <f t="shared" si="12"/>
        <v>7</v>
      </c>
      <c r="B256" s="245">
        <v>2030199</v>
      </c>
      <c r="C256" s="240" t="s">
        <v>1595</v>
      </c>
      <c r="D256" s="371"/>
      <c r="E256" s="371"/>
      <c r="F256" s="372" t="str">
        <f t="shared" si="13"/>
        <v/>
      </c>
      <c r="G256" s="370" t="str">
        <f t="shared" si="14"/>
        <v>否</v>
      </c>
      <c r="H256" s="218" t="str">
        <f t="shared" si="15"/>
        <v>项</v>
      </c>
    </row>
    <row r="257" s="264" customFormat="1" ht="36" customHeight="1" spans="1:8">
      <c r="A257" s="354">
        <f t="shared" si="12"/>
        <v>5</v>
      </c>
      <c r="B257" s="245">
        <v>20304</v>
      </c>
      <c r="C257" s="237" t="s">
        <v>1596</v>
      </c>
      <c r="D257" s="371">
        <f>D258</f>
        <v>0</v>
      </c>
      <c r="E257" s="371">
        <f>E258</f>
        <v>0</v>
      </c>
      <c r="F257" s="372" t="str">
        <f t="shared" si="13"/>
        <v/>
      </c>
      <c r="G257" s="370" t="str">
        <f t="shared" si="14"/>
        <v>否</v>
      </c>
      <c r="H257" s="218" t="str">
        <f t="shared" si="15"/>
        <v>款</v>
      </c>
    </row>
    <row r="258" s="264" customFormat="1" ht="36" customHeight="1" spans="1:8">
      <c r="A258" s="354">
        <f t="shared" si="12"/>
        <v>7</v>
      </c>
      <c r="B258" s="245">
        <v>2030401</v>
      </c>
      <c r="C258" s="237" t="s">
        <v>287</v>
      </c>
      <c r="D258" s="371">
        <v>0</v>
      </c>
      <c r="E258" s="371"/>
      <c r="F258" s="372" t="str">
        <f t="shared" si="13"/>
        <v/>
      </c>
      <c r="G258" s="370" t="str">
        <f t="shared" si="14"/>
        <v>否</v>
      </c>
      <c r="H258" s="218" t="str">
        <f t="shared" si="15"/>
        <v>项</v>
      </c>
    </row>
    <row r="259" s="264" customFormat="1" ht="36" customHeight="1" spans="1:8">
      <c r="A259" s="354">
        <f t="shared" si="12"/>
        <v>5</v>
      </c>
      <c r="B259" s="245">
        <v>20305</v>
      </c>
      <c r="C259" s="237" t="s">
        <v>1597</v>
      </c>
      <c r="D259" s="371">
        <f>D260</f>
        <v>0</v>
      </c>
      <c r="E259" s="371">
        <f>E260</f>
        <v>0</v>
      </c>
      <c r="F259" s="372" t="str">
        <f t="shared" si="13"/>
        <v/>
      </c>
      <c r="G259" s="370" t="str">
        <f t="shared" si="14"/>
        <v>否</v>
      </c>
      <c r="H259" s="218" t="str">
        <f t="shared" si="15"/>
        <v>款</v>
      </c>
    </row>
    <row r="260" s="264" customFormat="1" ht="36" customHeight="1" spans="1:8">
      <c r="A260" s="354">
        <f t="shared" ref="A260:A323" si="16">LEN(B260)</f>
        <v>7</v>
      </c>
      <c r="B260" s="245">
        <v>2030501</v>
      </c>
      <c r="C260" s="237" t="s">
        <v>289</v>
      </c>
      <c r="D260" s="371">
        <v>0</v>
      </c>
      <c r="E260" s="371"/>
      <c r="F260" s="372" t="str">
        <f t="shared" ref="F260:F323" si="17">IF(D260&gt;0,E260/D260-1,IF(D260&lt;0,-(E260/D260-1),""))</f>
        <v/>
      </c>
      <c r="G260" s="370" t="str">
        <f t="shared" ref="G260:G323" si="18">IF(LEN(B260)=3,"是",IF(C260&lt;&gt;"",IF(SUM(D260:E260)&lt;&gt;0,"是","否"),"是"))</f>
        <v>否</v>
      </c>
      <c r="H260" s="218" t="str">
        <f t="shared" ref="H260:H323" si="19">IF(LEN(B260)=3,"类",IF(LEN(B260)=5,"款","项"))</f>
        <v>项</v>
      </c>
    </row>
    <row r="261" s="218" customFormat="1" ht="36" customHeight="1" spans="1:8">
      <c r="A261" s="354">
        <f t="shared" si="16"/>
        <v>5</v>
      </c>
      <c r="B261" s="236">
        <v>20306</v>
      </c>
      <c r="C261" s="237" t="s">
        <v>290</v>
      </c>
      <c r="D261" s="371">
        <f>SUM(D262:D270)</f>
        <v>177</v>
      </c>
      <c r="E261" s="371">
        <f>SUM(E262:E270)</f>
        <v>142</v>
      </c>
      <c r="F261" s="372">
        <f t="shared" si="17"/>
        <v>-0.198</v>
      </c>
      <c r="G261" s="370" t="str">
        <f t="shared" si="18"/>
        <v>是</v>
      </c>
      <c r="H261" s="218" t="str">
        <f t="shared" si="19"/>
        <v>款</v>
      </c>
    </row>
    <row r="262" s="264" customFormat="1" ht="36" customHeight="1" spans="1:8">
      <c r="A262" s="354">
        <f t="shared" si="16"/>
        <v>7</v>
      </c>
      <c r="B262" s="236">
        <v>2030601</v>
      </c>
      <c r="C262" s="237" t="s">
        <v>291</v>
      </c>
      <c r="D262" s="371">
        <v>68</v>
      </c>
      <c r="E262" s="371">
        <v>73</v>
      </c>
      <c r="F262" s="372">
        <f t="shared" si="17"/>
        <v>0.074</v>
      </c>
      <c r="G262" s="370" t="str">
        <f t="shared" si="18"/>
        <v>是</v>
      </c>
      <c r="H262" s="218" t="str">
        <f t="shared" si="19"/>
        <v>项</v>
      </c>
    </row>
    <row r="263" s="264" customFormat="1" ht="36" customHeight="1" spans="1:8">
      <c r="A263" s="354">
        <f t="shared" si="16"/>
        <v>7</v>
      </c>
      <c r="B263" s="236">
        <v>2030602</v>
      </c>
      <c r="C263" s="237" t="s">
        <v>292</v>
      </c>
      <c r="D263" s="371">
        <v>0</v>
      </c>
      <c r="E263" s="371"/>
      <c r="F263" s="372" t="str">
        <f t="shared" si="17"/>
        <v/>
      </c>
      <c r="G263" s="370" t="str">
        <f t="shared" si="18"/>
        <v>否</v>
      </c>
      <c r="H263" s="218" t="str">
        <f t="shared" si="19"/>
        <v>项</v>
      </c>
    </row>
    <row r="264" s="264" customFormat="1" ht="36" customHeight="1" spans="1:8">
      <c r="A264" s="354">
        <f t="shared" si="16"/>
        <v>7</v>
      </c>
      <c r="B264" s="236">
        <v>2030603</v>
      </c>
      <c r="C264" s="237" t="s">
        <v>293</v>
      </c>
      <c r="D264" s="371">
        <v>0</v>
      </c>
      <c r="E264" s="371"/>
      <c r="F264" s="372" t="str">
        <f t="shared" si="17"/>
        <v/>
      </c>
      <c r="G264" s="370" t="str">
        <f t="shared" si="18"/>
        <v>否</v>
      </c>
      <c r="H264" s="218" t="str">
        <f t="shared" si="19"/>
        <v>项</v>
      </c>
    </row>
    <row r="265" s="264" customFormat="1" ht="36" customHeight="1" spans="1:8">
      <c r="A265" s="354">
        <f t="shared" si="16"/>
        <v>7</v>
      </c>
      <c r="B265" s="236">
        <v>2030604</v>
      </c>
      <c r="C265" s="237" t="s">
        <v>294</v>
      </c>
      <c r="D265" s="371">
        <v>0</v>
      </c>
      <c r="E265" s="371"/>
      <c r="F265" s="372" t="str">
        <f t="shared" si="17"/>
        <v/>
      </c>
      <c r="G265" s="370" t="str">
        <f t="shared" si="18"/>
        <v>否</v>
      </c>
      <c r="H265" s="218" t="str">
        <f t="shared" si="19"/>
        <v>项</v>
      </c>
    </row>
    <row r="266" s="264" customFormat="1" ht="36" customHeight="1" spans="1:8">
      <c r="A266" s="354">
        <f t="shared" si="16"/>
        <v>7</v>
      </c>
      <c r="B266" s="236">
        <v>2030605</v>
      </c>
      <c r="C266" s="242" t="s">
        <v>1598</v>
      </c>
      <c r="D266" s="371">
        <v>9</v>
      </c>
      <c r="E266" s="371"/>
      <c r="F266" s="372">
        <f t="shared" si="17"/>
        <v>-1</v>
      </c>
      <c r="G266" s="370" t="str">
        <f t="shared" si="18"/>
        <v>是</v>
      </c>
      <c r="H266" s="218" t="str">
        <f t="shared" si="19"/>
        <v>项</v>
      </c>
    </row>
    <row r="267" s="264" customFormat="1" ht="36" customHeight="1" spans="1:8">
      <c r="A267" s="354">
        <f t="shared" si="16"/>
        <v>7</v>
      </c>
      <c r="B267" s="236">
        <v>2030606</v>
      </c>
      <c r="C267" s="242" t="s">
        <v>1599</v>
      </c>
      <c r="D267" s="371">
        <v>0</v>
      </c>
      <c r="E267" s="371"/>
      <c r="F267" s="372" t="str">
        <f t="shared" si="17"/>
        <v/>
      </c>
      <c r="G267" s="370" t="str">
        <f t="shared" si="18"/>
        <v>否</v>
      </c>
      <c r="H267" s="218" t="str">
        <f t="shared" si="19"/>
        <v>项</v>
      </c>
    </row>
    <row r="268" s="264" customFormat="1" ht="36" customHeight="1" spans="1:8">
      <c r="A268" s="354">
        <f t="shared" si="16"/>
        <v>7</v>
      </c>
      <c r="B268" s="236">
        <v>2030607</v>
      </c>
      <c r="C268" s="237" t="s">
        <v>297</v>
      </c>
      <c r="D268" s="371">
        <v>91</v>
      </c>
      <c r="E268" s="371">
        <v>47</v>
      </c>
      <c r="F268" s="372">
        <f t="shared" si="17"/>
        <v>-0.484</v>
      </c>
      <c r="G268" s="370" t="str">
        <f t="shared" si="18"/>
        <v>是</v>
      </c>
      <c r="H268" s="218" t="str">
        <f t="shared" si="19"/>
        <v>项</v>
      </c>
    </row>
    <row r="269" s="264" customFormat="1" ht="36" customHeight="1" spans="1:8">
      <c r="A269" s="354">
        <f t="shared" si="16"/>
        <v>7</v>
      </c>
      <c r="B269" s="236">
        <v>2030608</v>
      </c>
      <c r="C269" s="237" t="s">
        <v>298</v>
      </c>
      <c r="D269" s="371">
        <v>0</v>
      </c>
      <c r="E269" s="371"/>
      <c r="F269" s="372" t="str">
        <f t="shared" si="17"/>
        <v/>
      </c>
      <c r="G269" s="370" t="str">
        <f t="shared" si="18"/>
        <v>否</v>
      </c>
      <c r="H269" s="218" t="str">
        <f t="shared" si="19"/>
        <v>项</v>
      </c>
    </row>
    <row r="270" s="264" customFormat="1" ht="36" customHeight="1" spans="1:8">
      <c r="A270" s="354">
        <f t="shared" si="16"/>
        <v>7</v>
      </c>
      <c r="B270" s="236">
        <v>2030699</v>
      </c>
      <c r="C270" s="237" t="s">
        <v>299</v>
      </c>
      <c r="D270" s="371">
        <v>9</v>
      </c>
      <c r="E270" s="371">
        <v>22</v>
      </c>
      <c r="F270" s="372">
        <f t="shared" si="17"/>
        <v>1.444</v>
      </c>
      <c r="G270" s="370" t="str">
        <f t="shared" si="18"/>
        <v>是</v>
      </c>
      <c r="H270" s="218" t="str">
        <f t="shared" si="19"/>
        <v>项</v>
      </c>
    </row>
    <row r="271" s="218" customFormat="1" ht="36" customHeight="1" spans="1:8">
      <c r="A271" s="354">
        <f t="shared" si="16"/>
        <v>5</v>
      </c>
      <c r="B271" s="236">
        <v>20399</v>
      </c>
      <c r="C271" s="237" t="s">
        <v>300</v>
      </c>
      <c r="D271" s="371">
        <f>D272</f>
        <v>0</v>
      </c>
      <c r="E271" s="371">
        <f>E272</f>
        <v>0</v>
      </c>
      <c r="F271" s="372" t="str">
        <f t="shared" si="17"/>
        <v/>
      </c>
      <c r="G271" s="370" t="str">
        <f t="shared" si="18"/>
        <v>否</v>
      </c>
      <c r="H271" s="218" t="str">
        <f t="shared" si="19"/>
        <v>款</v>
      </c>
    </row>
    <row r="272" s="264" customFormat="1" ht="36" customHeight="1" spans="1:8">
      <c r="A272" s="354">
        <f t="shared" si="16"/>
        <v>7</v>
      </c>
      <c r="B272" s="379">
        <v>2039999</v>
      </c>
      <c r="C272" s="237" t="s">
        <v>301</v>
      </c>
      <c r="D272" s="371">
        <v>0</v>
      </c>
      <c r="E272" s="371"/>
      <c r="F272" s="372" t="str">
        <f t="shared" si="17"/>
        <v/>
      </c>
      <c r="G272" s="370" t="str">
        <f t="shared" si="18"/>
        <v>否</v>
      </c>
      <c r="H272" s="218" t="str">
        <f t="shared" si="19"/>
        <v>项</v>
      </c>
    </row>
    <row r="273" s="218" customFormat="1" ht="36" customHeight="1" spans="1:8">
      <c r="A273" s="354">
        <f t="shared" si="16"/>
        <v>3</v>
      </c>
      <c r="B273" s="231">
        <v>204</v>
      </c>
      <c r="C273" s="232" t="s">
        <v>84</v>
      </c>
      <c r="D273" s="368">
        <f>SUM(D274,D277,D288,D295,D303,D312,D326,D336,D346,D354,D360)</f>
        <v>8891</v>
      </c>
      <c r="E273" s="368">
        <f>SUM(E274,E277,E288,E295,E303,E312,E326,E336,E346,E354,E360)</f>
        <v>8992</v>
      </c>
      <c r="F273" s="369">
        <f t="shared" si="17"/>
        <v>0.011</v>
      </c>
      <c r="G273" s="370" t="str">
        <f t="shared" si="18"/>
        <v>是</v>
      </c>
      <c r="H273" s="218" t="str">
        <f t="shared" si="19"/>
        <v>类</v>
      </c>
    </row>
    <row r="274" s="218" customFormat="1" ht="36" customHeight="1" spans="1:8">
      <c r="A274" s="354">
        <f t="shared" si="16"/>
        <v>5</v>
      </c>
      <c r="B274" s="236">
        <v>20401</v>
      </c>
      <c r="C274" s="237" t="s">
        <v>302</v>
      </c>
      <c r="D274" s="371">
        <f>SUM(D275:D276)</f>
        <v>22</v>
      </c>
      <c r="E274" s="371">
        <f>SUM(E275:E276)</f>
        <v>22</v>
      </c>
      <c r="F274" s="372">
        <f t="shared" si="17"/>
        <v>0</v>
      </c>
      <c r="G274" s="370" t="str">
        <f t="shared" si="18"/>
        <v>是</v>
      </c>
      <c r="H274" s="218" t="str">
        <f t="shared" si="19"/>
        <v>款</v>
      </c>
    </row>
    <row r="275" s="264" customFormat="1" ht="36" customHeight="1" spans="1:8">
      <c r="A275" s="354">
        <f t="shared" si="16"/>
        <v>7</v>
      </c>
      <c r="B275" s="236">
        <v>2040101</v>
      </c>
      <c r="C275" s="237" t="s">
        <v>303</v>
      </c>
      <c r="D275" s="371">
        <v>0</v>
      </c>
      <c r="E275" s="371"/>
      <c r="F275" s="372" t="str">
        <f t="shared" si="17"/>
        <v/>
      </c>
      <c r="G275" s="370" t="str">
        <f t="shared" si="18"/>
        <v>否</v>
      </c>
      <c r="H275" s="218" t="str">
        <f t="shared" si="19"/>
        <v>项</v>
      </c>
    </row>
    <row r="276" s="264" customFormat="1" ht="36" customHeight="1" spans="1:8">
      <c r="A276" s="354">
        <f t="shared" si="16"/>
        <v>7</v>
      </c>
      <c r="B276" s="236">
        <v>2040199</v>
      </c>
      <c r="C276" s="237" t="s">
        <v>304</v>
      </c>
      <c r="D276" s="371">
        <v>22</v>
      </c>
      <c r="E276" s="371">
        <v>22</v>
      </c>
      <c r="F276" s="372">
        <f t="shared" si="17"/>
        <v>0</v>
      </c>
      <c r="G276" s="370" t="str">
        <f t="shared" si="18"/>
        <v>是</v>
      </c>
      <c r="H276" s="218" t="str">
        <f t="shared" si="19"/>
        <v>项</v>
      </c>
    </row>
    <row r="277" s="218" customFormat="1" ht="36" customHeight="1" spans="1:8">
      <c r="A277" s="354">
        <f t="shared" si="16"/>
        <v>5</v>
      </c>
      <c r="B277" s="236">
        <v>20402</v>
      </c>
      <c r="C277" s="237" t="s">
        <v>305</v>
      </c>
      <c r="D277" s="371">
        <f>SUM(D278:D287)</f>
        <v>7923</v>
      </c>
      <c r="E277" s="371">
        <f>SUM(E278:E287)</f>
        <v>7756</v>
      </c>
      <c r="F277" s="372">
        <f t="shared" si="17"/>
        <v>-0.021</v>
      </c>
      <c r="G277" s="370" t="str">
        <f t="shared" si="18"/>
        <v>是</v>
      </c>
      <c r="H277" s="218" t="str">
        <f t="shared" si="19"/>
        <v>款</v>
      </c>
    </row>
    <row r="278" s="264" customFormat="1" ht="36" customHeight="1" spans="1:8">
      <c r="A278" s="354">
        <f t="shared" si="16"/>
        <v>7</v>
      </c>
      <c r="B278" s="236">
        <v>2040201</v>
      </c>
      <c r="C278" s="237" t="s">
        <v>139</v>
      </c>
      <c r="D278" s="371">
        <v>6768</v>
      </c>
      <c r="E278" s="371">
        <v>6541</v>
      </c>
      <c r="F278" s="372">
        <f t="shared" si="17"/>
        <v>-0.034</v>
      </c>
      <c r="G278" s="370" t="str">
        <f t="shared" si="18"/>
        <v>是</v>
      </c>
      <c r="H278" s="218" t="str">
        <f t="shared" si="19"/>
        <v>项</v>
      </c>
    </row>
    <row r="279" s="264" customFormat="1" ht="36" customHeight="1" spans="1:8">
      <c r="A279" s="354">
        <f t="shared" si="16"/>
        <v>7</v>
      </c>
      <c r="B279" s="236">
        <v>2040202</v>
      </c>
      <c r="C279" s="237" t="s">
        <v>140</v>
      </c>
      <c r="D279" s="371">
        <v>641</v>
      </c>
      <c r="E279" s="371">
        <v>846</v>
      </c>
      <c r="F279" s="372">
        <f t="shared" si="17"/>
        <v>0.32</v>
      </c>
      <c r="G279" s="370" t="str">
        <f t="shared" si="18"/>
        <v>是</v>
      </c>
      <c r="H279" s="218" t="str">
        <f t="shared" si="19"/>
        <v>项</v>
      </c>
    </row>
    <row r="280" s="264" customFormat="1" ht="36" customHeight="1" spans="1:8">
      <c r="A280" s="354">
        <f t="shared" si="16"/>
        <v>7</v>
      </c>
      <c r="B280" s="236">
        <v>2040203</v>
      </c>
      <c r="C280" s="237" t="s">
        <v>141</v>
      </c>
      <c r="D280" s="371">
        <v>0</v>
      </c>
      <c r="E280" s="371"/>
      <c r="F280" s="372" t="str">
        <f t="shared" si="17"/>
        <v/>
      </c>
      <c r="G280" s="370" t="str">
        <f t="shared" si="18"/>
        <v>否</v>
      </c>
      <c r="H280" s="218" t="str">
        <f t="shared" si="19"/>
        <v>项</v>
      </c>
    </row>
    <row r="281" s="264" customFormat="1" ht="36" customHeight="1" spans="1:8">
      <c r="A281" s="354">
        <f t="shared" si="16"/>
        <v>7</v>
      </c>
      <c r="B281" s="236">
        <v>2040219</v>
      </c>
      <c r="C281" s="237" t="s">
        <v>180</v>
      </c>
      <c r="D281" s="371">
        <v>0</v>
      </c>
      <c r="E281" s="371"/>
      <c r="F281" s="372" t="str">
        <f t="shared" si="17"/>
        <v/>
      </c>
      <c r="G281" s="370" t="str">
        <f t="shared" si="18"/>
        <v>否</v>
      </c>
      <c r="H281" s="218" t="str">
        <f t="shared" si="19"/>
        <v>项</v>
      </c>
    </row>
    <row r="282" s="264" customFormat="1" ht="36" customHeight="1" spans="1:8">
      <c r="A282" s="354">
        <f t="shared" si="16"/>
        <v>7</v>
      </c>
      <c r="B282" s="236">
        <v>2040220</v>
      </c>
      <c r="C282" s="237" t="s">
        <v>306</v>
      </c>
      <c r="D282" s="371">
        <v>116</v>
      </c>
      <c r="E282" s="371">
        <v>128</v>
      </c>
      <c r="F282" s="372">
        <f t="shared" si="17"/>
        <v>0.103</v>
      </c>
      <c r="G282" s="370" t="str">
        <f t="shared" si="18"/>
        <v>是</v>
      </c>
      <c r="H282" s="218" t="str">
        <f t="shared" si="19"/>
        <v>项</v>
      </c>
    </row>
    <row r="283" s="264" customFormat="1" ht="36" customHeight="1" spans="1:8">
      <c r="A283" s="354">
        <f t="shared" si="16"/>
        <v>7</v>
      </c>
      <c r="B283" s="236">
        <v>2040221</v>
      </c>
      <c r="C283" s="237" t="s">
        <v>307</v>
      </c>
      <c r="D283" s="371">
        <v>0</v>
      </c>
      <c r="E283" s="371"/>
      <c r="F283" s="372" t="str">
        <f t="shared" si="17"/>
        <v/>
      </c>
      <c r="G283" s="370" t="str">
        <f t="shared" si="18"/>
        <v>否</v>
      </c>
      <c r="H283" s="218" t="str">
        <f t="shared" si="19"/>
        <v>项</v>
      </c>
    </row>
    <row r="284" s="264" customFormat="1" ht="36" customHeight="1" spans="1:8">
      <c r="A284" s="354">
        <f t="shared" si="16"/>
        <v>7</v>
      </c>
      <c r="B284" s="236">
        <v>2040222</v>
      </c>
      <c r="C284" s="237" t="s">
        <v>308</v>
      </c>
      <c r="D284" s="371">
        <v>0</v>
      </c>
      <c r="E284" s="371"/>
      <c r="F284" s="372" t="str">
        <f t="shared" si="17"/>
        <v/>
      </c>
      <c r="G284" s="370" t="str">
        <f t="shared" si="18"/>
        <v>否</v>
      </c>
      <c r="H284" s="218" t="str">
        <f t="shared" si="19"/>
        <v>项</v>
      </c>
    </row>
    <row r="285" s="264" customFormat="1" ht="36" customHeight="1" spans="1:8">
      <c r="A285" s="354">
        <f t="shared" si="16"/>
        <v>7</v>
      </c>
      <c r="B285" s="236">
        <v>2040223</v>
      </c>
      <c r="C285" s="237" t="s">
        <v>309</v>
      </c>
      <c r="D285" s="371">
        <v>0</v>
      </c>
      <c r="E285" s="371"/>
      <c r="F285" s="372" t="str">
        <f t="shared" si="17"/>
        <v/>
      </c>
      <c r="G285" s="370" t="str">
        <f t="shared" si="18"/>
        <v>否</v>
      </c>
      <c r="H285" s="218" t="str">
        <f t="shared" si="19"/>
        <v>项</v>
      </c>
    </row>
    <row r="286" s="264" customFormat="1" ht="36" customHeight="1" spans="1:8">
      <c r="A286" s="354">
        <f t="shared" si="16"/>
        <v>7</v>
      </c>
      <c r="B286" s="236">
        <v>2040250</v>
      </c>
      <c r="C286" s="237" t="s">
        <v>148</v>
      </c>
      <c r="D286" s="371">
        <v>0</v>
      </c>
      <c r="E286" s="371"/>
      <c r="F286" s="372" t="str">
        <f t="shared" si="17"/>
        <v/>
      </c>
      <c r="G286" s="370" t="str">
        <f t="shared" si="18"/>
        <v>否</v>
      </c>
      <c r="H286" s="218" t="str">
        <f t="shared" si="19"/>
        <v>项</v>
      </c>
    </row>
    <row r="287" s="264" customFormat="1" ht="36" customHeight="1" spans="1:8">
      <c r="A287" s="354">
        <f t="shared" si="16"/>
        <v>7</v>
      </c>
      <c r="B287" s="236">
        <v>2040299</v>
      </c>
      <c r="C287" s="237" t="s">
        <v>310</v>
      </c>
      <c r="D287" s="371">
        <v>398</v>
      </c>
      <c r="E287" s="371">
        <v>241</v>
      </c>
      <c r="F287" s="372">
        <f t="shared" si="17"/>
        <v>-0.394</v>
      </c>
      <c r="G287" s="370" t="str">
        <f t="shared" si="18"/>
        <v>是</v>
      </c>
      <c r="H287" s="218" t="str">
        <f t="shared" si="19"/>
        <v>项</v>
      </c>
    </row>
    <row r="288" s="218" customFormat="1" ht="36" customHeight="1" spans="1:8">
      <c r="A288" s="354">
        <f t="shared" si="16"/>
        <v>5</v>
      </c>
      <c r="B288" s="236">
        <v>20403</v>
      </c>
      <c r="C288" s="237" t="s">
        <v>311</v>
      </c>
      <c r="D288" s="371">
        <f>SUM(D289:D294)</f>
        <v>0</v>
      </c>
      <c r="E288" s="371">
        <f>SUM(E289:E294)</f>
        <v>0</v>
      </c>
      <c r="F288" s="372" t="str">
        <f t="shared" si="17"/>
        <v/>
      </c>
      <c r="G288" s="370" t="str">
        <f t="shared" si="18"/>
        <v>否</v>
      </c>
      <c r="H288" s="218" t="str">
        <f t="shared" si="19"/>
        <v>款</v>
      </c>
    </row>
    <row r="289" s="264" customFormat="1" ht="36" customHeight="1" spans="1:8">
      <c r="A289" s="354">
        <f t="shared" si="16"/>
        <v>7</v>
      </c>
      <c r="B289" s="236">
        <v>2040301</v>
      </c>
      <c r="C289" s="237" t="s">
        <v>139</v>
      </c>
      <c r="D289" s="371">
        <v>0</v>
      </c>
      <c r="E289" s="371"/>
      <c r="F289" s="372" t="str">
        <f t="shared" si="17"/>
        <v/>
      </c>
      <c r="G289" s="370" t="str">
        <f t="shared" si="18"/>
        <v>否</v>
      </c>
      <c r="H289" s="218" t="str">
        <f t="shared" si="19"/>
        <v>项</v>
      </c>
    </row>
    <row r="290" s="264" customFormat="1" ht="36" customHeight="1" spans="1:8">
      <c r="A290" s="354">
        <f t="shared" si="16"/>
        <v>7</v>
      </c>
      <c r="B290" s="236">
        <v>2040302</v>
      </c>
      <c r="C290" s="237" t="s">
        <v>140</v>
      </c>
      <c r="D290" s="371">
        <v>0</v>
      </c>
      <c r="E290" s="371"/>
      <c r="F290" s="372" t="str">
        <f t="shared" si="17"/>
        <v/>
      </c>
      <c r="G290" s="370" t="str">
        <f t="shared" si="18"/>
        <v>否</v>
      </c>
      <c r="H290" s="218" t="str">
        <f t="shared" si="19"/>
        <v>项</v>
      </c>
    </row>
    <row r="291" s="264" customFormat="1" ht="36" customHeight="1" spans="1:8">
      <c r="A291" s="354">
        <f t="shared" si="16"/>
        <v>7</v>
      </c>
      <c r="B291" s="236">
        <v>2040303</v>
      </c>
      <c r="C291" s="237" t="s">
        <v>141</v>
      </c>
      <c r="D291" s="371">
        <v>0</v>
      </c>
      <c r="E291" s="371"/>
      <c r="F291" s="372" t="str">
        <f t="shared" si="17"/>
        <v/>
      </c>
      <c r="G291" s="370" t="str">
        <f t="shared" si="18"/>
        <v>否</v>
      </c>
      <c r="H291" s="218" t="str">
        <f t="shared" si="19"/>
        <v>项</v>
      </c>
    </row>
    <row r="292" s="264" customFormat="1" ht="36" customHeight="1" spans="1:8">
      <c r="A292" s="354">
        <f t="shared" si="16"/>
        <v>7</v>
      </c>
      <c r="B292" s="236">
        <v>2040304</v>
      </c>
      <c r="C292" s="237" t="s">
        <v>312</v>
      </c>
      <c r="D292" s="371">
        <v>0</v>
      </c>
      <c r="E292" s="371"/>
      <c r="F292" s="372" t="str">
        <f t="shared" si="17"/>
        <v/>
      </c>
      <c r="G292" s="370" t="str">
        <f t="shared" si="18"/>
        <v>否</v>
      </c>
      <c r="H292" s="218" t="str">
        <f t="shared" si="19"/>
        <v>项</v>
      </c>
    </row>
    <row r="293" s="264" customFormat="1" ht="36" customHeight="1" spans="1:8">
      <c r="A293" s="354">
        <f t="shared" si="16"/>
        <v>7</v>
      </c>
      <c r="B293" s="236">
        <v>2040350</v>
      </c>
      <c r="C293" s="237" t="s">
        <v>148</v>
      </c>
      <c r="D293" s="371">
        <v>0</v>
      </c>
      <c r="E293" s="371"/>
      <c r="F293" s="372" t="str">
        <f t="shared" si="17"/>
        <v/>
      </c>
      <c r="G293" s="370" t="str">
        <f t="shared" si="18"/>
        <v>否</v>
      </c>
      <c r="H293" s="218" t="str">
        <f t="shared" si="19"/>
        <v>项</v>
      </c>
    </row>
    <row r="294" s="264" customFormat="1" ht="36" customHeight="1" spans="1:8">
      <c r="A294" s="354">
        <f t="shared" si="16"/>
        <v>7</v>
      </c>
      <c r="B294" s="236">
        <v>2040399</v>
      </c>
      <c r="C294" s="237" t="s">
        <v>313</v>
      </c>
      <c r="D294" s="371">
        <v>0</v>
      </c>
      <c r="E294" s="371"/>
      <c r="F294" s="372" t="str">
        <f t="shared" si="17"/>
        <v/>
      </c>
      <c r="G294" s="370" t="str">
        <f t="shared" si="18"/>
        <v>否</v>
      </c>
      <c r="H294" s="218" t="str">
        <f t="shared" si="19"/>
        <v>项</v>
      </c>
    </row>
    <row r="295" s="218" customFormat="1" ht="36" customHeight="1" spans="1:8">
      <c r="A295" s="354">
        <f t="shared" si="16"/>
        <v>5</v>
      </c>
      <c r="B295" s="236">
        <v>20404</v>
      </c>
      <c r="C295" s="237" t="s">
        <v>314</v>
      </c>
      <c r="D295" s="371">
        <f>SUM(D296:D302)</f>
        <v>119</v>
      </c>
      <c r="E295" s="371">
        <f>SUM(E296:E302)</f>
        <v>80</v>
      </c>
      <c r="F295" s="372">
        <f t="shared" si="17"/>
        <v>-0.328</v>
      </c>
      <c r="G295" s="370" t="str">
        <f t="shared" si="18"/>
        <v>是</v>
      </c>
      <c r="H295" s="218" t="str">
        <f t="shared" si="19"/>
        <v>款</v>
      </c>
    </row>
    <row r="296" s="264" customFormat="1" ht="36" customHeight="1" spans="1:8">
      <c r="A296" s="354">
        <f t="shared" si="16"/>
        <v>7</v>
      </c>
      <c r="B296" s="236">
        <v>2040401</v>
      </c>
      <c r="C296" s="237" t="s">
        <v>139</v>
      </c>
      <c r="D296" s="371">
        <v>119</v>
      </c>
      <c r="E296" s="371">
        <v>80</v>
      </c>
      <c r="F296" s="372">
        <f t="shared" si="17"/>
        <v>-0.328</v>
      </c>
      <c r="G296" s="370" t="str">
        <f t="shared" si="18"/>
        <v>是</v>
      </c>
      <c r="H296" s="218" t="str">
        <f t="shared" si="19"/>
        <v>项</v>
      </c>
    </row>
    <row r="297" s="264" customFormat="1" ht="36" customHeight="1" spans="1:8">
      <c r="A297" s="354">
        <f t="shared" si="16"/>
        <v>7</v>
      </c>
      <c r="B297" s="236">
        <v>2040402</v>
      </c>
      <c r="C297" s="237" t="s">
        <v>140</v>
      </c>
      <c r="D297" s="371">
        <v>0</v>
      </c>
      <c r="E297" s="371"/>
      <c r="F297" s="372" t="str">
        <f t="shared" si="17"/>
        <v/>
      </c>
      <c r="G297" s="370" t="str">
        <f t="shared" si="18"/>
        <v>否</v>
      </c>
      <c r="H297" s="218" t="str">
        <f t="shared" si="19"/>
        <v>项</v>
      </c>
    </row>
    <row r="298" s="264" customFormat="1" ht="36" customHeight="1" spans="1:8">
      <c r="A298" s="354">
        <f t="shared" si="16"/>
        <v>7</v>
      </c>
      <c r="B298" s="236">
        <v>2040403</v>
      </c>
      <c r="C298" s="237" t="s">
        <v>141</v>
      </c>
      <c r="D298" s="371">
        <v>0</v>
      </c>
      <c r="E298" s="371"/>
      <c r="F298" s="372" t="str">
        <f t="shared" si="17"/>
        <v/>
      </c>
      <c r="G298" s="370" t="str">
        <f t="shared" si="18"/>
        <v>否</v>
      </c>
      <c r="H298" s="218" t="str">
        <f t="shared" si="19"/>
        <v>项</v>
      </c>
    </row>
    <row r="299" s="264" customFormat="1" ht="36" customHeight="1" spans="1:8">
      <c r="A299" s="354">
        <f t="shared" si="16"/>
        <v>7</v>
      </c>
      <c r="B299" s="236">
        <v>2040409</v>
      </c>
      <c r="C299" s="237" t="s">
        <v>315</v>
      </c>
      <c r="D299" s="371">
        <v>0</v>
      </c>
      <c r="E299" s="371"/>
      <c r="F299" s="372" t="str">
        <f t="shared" si="17"/>
        <v/>
      </c>
      <c r="G299" s="370" t="str">
        <f t="shared" si="18"/>
        <v>否</v>
      </c>
      <c r="H299" s="218" t="str">
        <f t="shared" si="19"/>
        <v>项</v>
      </c>
    </row>
    <row r="300" s="264" customFormat="1" ht="36" customHeight="1" spans="1:8">
      <c r="A300" s="354">
        <f t="shared" si="16"/>
        <v>7</v>
      </c>
      <c r="B300" s="236">
        <v>2040410</v>
      </c>
      <c r="C300" s="237" t="s">
        <v>316</v>
      </c>
      <c r="D300" s="371">
        <v>0</v>
      </c>
      <c r="E300" s="371"/>
      <c r="F300" s="372" t="str">
        <f t="shared" si="17"/>
        <v/>
      </c>
      <c r="G300" s="370" t="str">
        <f t="shared" si="18"/>
        <v>否</v>
      </c>
      <c r="H300" s="218" t="str">
        <f t="shared" si="19"/>
        <v>项</v>
      </c>
    </row>
    <row r="301" s="264" customFormat="1" ht="36" customHeight="1" spans="1:8">
      <c r="A301" s="354">
        <f t="shared" si="16"/>
        <v>7</v>
      </c>
      <c r="B301" s="236">
        <v>2040450</v>
      </c>
      <c r="C301" s="237" t="s">
        <v>148</v>
      </c>
      <c r="D301" s="371">
        <v>0</v>
      </c>
      <c r="E301" s="371"/>
      <c r="F301" s="372" t="str">
        <f t="shared" si="17"/>
        <v/>
      </c>
      <c r="G301" s="370" t="str">
        <f t="shared" si="18"/>
        <v>否</v>
      </c>
      <c r="H301" s="218" t="str">
        <f t="shared" si="19"/>
        <v>项</v>
      </c>
    </row>
    <row r="302" s="264" customFormat="1" ht="36" customHeight="1" spans="1:8">
      <c r="A302" s="354">
        <f t="shared" si="16"/>
        <v>7</v>
      </c>
      <c r="B302" s="236">
        <v>2040499</v>
      </c>
      <c r="C302" s="237" t="s">
        <v>317</v>
      </c>
      <c r="D302" s="371">
        <v>0</v>
      </c>
      <c r="E302" s="371"/>
      <c r="F302" s="372" t="str">
        <f t="shared" si="17"/>
        <v/>
      </c>
      <c r="G302" s="370" t="str">
        <f t="shared" si="18"/>
        <v>否</v>
      </c>
      <c r="H302" s="218" t="str">
        <f t="shared" si="19"/>
        <v>项</v>
      </c>
    </row>
    <row r="303" s="218" customFormat="1" ht="36" customHeight="1" spans="1:8">
      <c r="A303" s="354">
        <f t="shared" si="16"/>
        <v>5</v>
      </c>
      <c r="B303" s="236">
        <v>20405</v>
      </c>
      <c r="C303" s="237" t="s">
        <v>318</v>
      </c>
      <c r="D303" s="371">
        <f>SUM(D304:D311)</f>
        <v>157</v>
      </c>
      <c r="E303" s="371">
        <f>SUM(E304:E311)</f>
        <v>163</v>
      </c>
      <c r="F303" s="372">
        <f t="shared" si="17"/>
        <v>0.038</v>
      </c>
      <c r="G303" s="370" t="str">
        <f t="shared" si="18"/>
        <v>是</v>
      </c>
      <c r="H303" s="218" t="str">
        <f t="shared" si="19"/>
        <v>款</v>
      </c>
    </row>
    <row r="304" s="264" customFormat="1" ht="36" customHeight="1" spans="1:8">
      <c r="A304" s="354">
        <f t="shared" si="16"/>
        <v>7</v>
      </c>
      <c r="B304" s="236">
        <v>2040501</v>
      </c>
      <c r="C304" s="237" t="s">
        <v>139</v>
      </c>
      <c r="D304" s="371">
        <v>122</v>
      </c>
      <c r="E304" s="371">
        <v>131</v>
      </c>
      <c r="F304" s="372">
        <f t="shared" si="17"/>
        <v>0.074</v>
      </c>
      <c r="G304" s="370" t="str">
        <f t="shared" si="18"/>
        <v>是</v>
      </c>
      <c r="H304" s="218" t="str">
        <f t="shared" si="19"/>
        <v>项</v>
      </c>
    </row>
    <row r="305" s="264" customFormat="1" ht="36" customHeight="1" spans="1:8">
      <c r="A305" s="354">
        <f t="shared" si="16"/>
        <v>7</v>
      </c>
      <c r="B305" s="236">
        <v>2040502</v>
      </c>
      <c r="C305" s="237" t="s">
        <v>140</v>
      </c>
      <c r="D305" s="371">
        <v>0</v>
      </c>
      <c r="E305" s="371">
        <v>20</v>
      </c>
      <c r="F305" s="372" t="str">
        <f t="shared" si="17"/>
        <v/>
      </c>
      <c r="G305" s="370" t="str">
        <f t="shared" si="18"/>
        <v>是</v>
      </c>
      <c r="H305" s="218" t="str">
        <f t="shared" si="19"/>
        <v>项</v>
      </c>
    </row>
    <row r="306" s="264" customFormat="1" ht="36" customHeight="1" spans="1:8">
      <c r="A306" s="354">
        <f t="shared" si="16"/>
        <v>7</v>
      </c>
      <c r="B306" s="236">
        <v>2040503</v>
      </c>
      <c r="C306" s="237" t="s">
        <v>141</v>
      </c>
      <c r="D306" s="371">
        <v>0</v>
      </c>
      <c r="E306" s="371"/>
      <c r="F306" s="372" t="str">
        <f t="shared" si="17"/>
        <v/>
      </c>
      <c r="G306" s="370" t="str">
        <f t="shared" si="18"/>
        <v>否</v>
      </c>
      <c r="H306" s="218" t="str">
        <f t="shared" si="19"/>
        <v>项</v>
      </c>
    </row>
    <row r="307" s="264" customFormat="1" ht="36" customHeight="1" spans="1:8">
      <c r="A307" s="354">
        <f t="shared" si="16"/>
        <v>7</v>
      </c>
      <c r="B307" s="236">
        <v>2040504</v>
      </c>
      <c r="C307" s="237" t="s">
        <v>319</v>
      </c>
      <c r="D307" s="371">
        <v>0</v>
      </c>
      <c r="E307" s="371"/>
      <c r="F307" s="372" t="str">
        <f t="shared" si="17"/>
        <v/>
      </c>
      <c r="G307" s="370" t="str">
        <f t="shared" si="18"/>
        <v>否</v>
      </c>
      <c r="H307" s="218" t="str">
        <f t="shared" si="19"/>
        <v>项</v>
      </c>
    </row>
    <row r="308" s="264" customFormat="1" ht="36" customHeight="1" spans="1:8">
      <c r="A308" s="354">
        <f t="shared" si="16"/>
        <v>7</v>
      </c>
      <c r="B308" s="236">
        <v>2040505</v>
      </c>
      <c r="C308" s="237" t="s">
        <v>320</v>
      </c>
      <c r="D308" s="371">
        <v>0</v>
      </c>
      <c r="E308" s="371"/>
      <c r="F308" s="372" t="str">
        <f t="shared" si="17"/>
        <v/>
      </c>
      <c r="G308" s="370" t="str">
        <f t="shared" si="18"/>
        <v>否</v>
      </c>
      <c r="H308" s="218" t="str">
        <f t="shared" si="19"/>
        <v>项</v>
      </c>
    </row>
    <row r="309" s="264" customFormat="1" ht="36" customHeight="1" spans="1:8">
      <c r="A309" s="354">
        <f t="shared" si="16"/>
        <v>7</v>
      </c>
      <c r="B309" s="236">
        <v>2040506</v>
      </c>
      <c r="C309" s="237" t="s">
        <v>321</v>
      </c>
      <c r="D309" s="371">
        <v>0</v>
      </c>
      <c r="E309" s="371"/>
      <c r="F309" s="372" t="str">
        <f t="shared" si="17"/>
        <v/>
      </c>
      <c r="G309" s="370" t="str">
        <f t="shared" si="18"/>
        <v>否</v>
      </c>
      <c r="H309" s="218" t="str">
        <f t="shared" si="19"/>
        <v>项</v>
      </c>
    </row>
    <row r="310" s="264" customFormat="1" ht="36" customHeight="1" spans="1:8">
      <c r="A310" s="354">
        <f t="shared" si="16"/>
        <v>7</v>
      </c>
      <c r="B310" s="236">
        <v>2040550</v>
      </c>
      <c r="C310" s="237" t="s">
        <v>148</v>
      </c>
      <c r="D310" s="371">
        <v>0</v>
      </c>
      <c r="E310" s="371"/>
      <c r="F310" s="372" t="str">
        <f t="shared" si="17"/>
        <v/>
      </c>
      <c r="G310" s="370" t="str">
        <f t="shared" si="18"/>
        <v>否</v>
      </c>
      <c r="H310" s="218" t="str">
        <f t="shared" si="19"/>
        <v>项</v>
      </c>
    </row>
    <row r="311" s="264" customFormat="1" ht="36" customHeight="1" spans="1:8">
      <c r="A311" s="354">
        <f t="shared" si="16"/>
        <v>7</v>
      </c>
      <c r="B311" s="236">
        <v>2040599</v>
      </c>
      <c r="C311" s="237" t="s">
        <v>322</v>
      </c>
      <c r="D311" s="371">
        <v>35</v>
      </c>
      <c r="E311" s="371">
        <v>12</v>
      </c>
      <c r="F311" s="372">
        <f t="shared" si="17"/>
        <v>-0.657</v>
      </c>
      <c r="G311" s="370" t="str">
        <f t="shared" si="18"/>
        <v>是</v>
      </c>
      <c r="H311" s="218" t="str">
        <f t="shared" si="19"/>
        <v>项</v>
      </c>
    </row>
    <row r="312" s="218" customFormat="1" ht="36" customHeight="1" spans="1:8">
      <c r="A312" s="354">
        <f t="shared" si="16"/>
        <v>5</v>
      </c>
      <c r="B312" s="236">
        <v>20406</v>
      </c>
      <c r="C312" s="237" t="s">
        <v>323</v>
      </c>
      <c r="D312" s="371">
        <f>SUM(D313:D325)</f>
        <v>517</v>
      </c>
      <c r="E312" s="371">
        <f>SUM(E313:E325)</f>
        <v>691</v>
      </c>
      <c r="F312" s="372">
        <f t="shared" si="17"/>
        <v>0.337</v>
      </c>
      <c r="G312" s="370" t="str">
        <f t="shared" si="18"/>
        <v>是</v>
      </c>
      <c r="H312" s="218" t="str">
        <f t="shared" si="19"/>
        <v>款</v>
      </c>
    </row>
    <row r="313" s="264" customFormat="1" ht="36" customHeight="1" spans="1:8">
      <c r="A313" s="354">
        <f t="shared" si="16"/>
        <v>7</v>
      </c>
      <c r="B313" s="236">
        <v>2040601</v>
      </c>
      <c r="C313" s="237" t="s">
        <v>139</v>
      </c>
      <c r="D313" s="371">
        <v>408</v>
      </c>
      <c r="E313" s="371">
        <v>383</v>
      </c>
      <c r="F313" s="372">
        <f t="shared" si="17"/>
        <v>-0.061</v>
      </c>
      <c r="G313" s="370" t="str">
        <f t="shared" si="18"/>
        <v>是</v>
      </c>
      <c r="H313" s="218" t="str">
        <f t="shared" si="19"/>
        <v>项</v>
      </c>
    </row>
    <row r="314" s="264" customFormat="1" ht="36" customHeight="1" spans="1:8">
      <c r="A314" s="354">
        <f t="shared" si="16"/>
        <v>7</v>
      </c>
      <c r="B314" s="236">
        <v>2040602</v>
      </c>
      <c r="C314" s="237" t="s">
        <v>140</v>
      </c>
      <c r="D314" s="371">
        <v>15</v>
      </c>
      <c r="E314" s="371">
        <v>23</v>
      </c>
      <c r="F314" s="372">
        <f t="shared" si="17"/>
        <v>0.533</v>
      </c>
      <c r="G314" s="370" t="str">
        <f t="shared" si="18"/>
        <v>是</v>
      </c>
      <c r="H314" s="218" t="str">
        <f t="shared" si="19"/>
        <v>项</v>
      </c>
    </row>
    <row r="315" s="264" customFormat="1" ht="36" customHeight="1" spans="1:8">
      <c r="A315" s="354">
        <f t="shared" si="16"/>
        <v>7</v>
      </c>
      <c r="B315" s="236">
        <v>2040603</v>
      </c>
      <c r="C315" s="237" t="s">
        <v>141</v>
      </c>
      <c r="D315" s="371">
        <v>0</v>
      </c>
      <c r="E315" s="371"/>
      <c r="F315" s="372" t="str">
        <f t="shared" si="17"/>
        <v/>
      </c>
      <c r="G315" s="370" t="str">
        <f t="shared" si="18"/>
        <v>否</v>
      </c>
      <c r="H315" s="218" t="str">
        <f t="shared" si="19"/>
        <v>项</v>
      </c>
    </row>
    <row r="316" s="264" customFormat="1" ht="36" customHeight="1" spans="1:8">
      <c r="A316" s="354">
        <f t="shared" si="16"/>
        <v>7</v>
      </c>
      <c r="B316" s="236">
        <v>2040604</v>
      </c>
      <c r="C316" s="237" t="s">
        <v>324</v>
      </c>
      <c r="D316" s="371">
        <v>4</v>
      </c>
      <c r="E316" s="371">
        <v>26</v>
      </c>
      <c r="F316" s="372">
        <f t="shared" si="17"/>
        <v>5.5</v>
      </c>
      <c r="G316" s="370" t="str">
        <f t="shared" si="18"/>
        <v>是</v>
      </c>
      <c r="H316" s="218" t="str">
        <f t="shared" si="19"/>
        <v>项</v>
      </c>
    </row>
    <row r="317" s="264" customFormat="1" ht="36" customHeight="1" spans="1:8">
      <c r="A317" s="354">
        <f t="shared" si="16"/>
        <v>7</v>
      </c>
      <c r="B317" s="236">
        <v>2040605</v>
      </c>
      <c r="C317" s="237" t="s">
        <v>325</v>
      </c>
      <c r="D317" s="371">
        <v>3</v>
      </c>
      <c r="E317" s="371">
        <v>28</v>
      </c>
      <c r="F317" s="372">
        <f t="shared" si="17"/>
        <v>8.333</v>
      </c>
      <c r="G317" s="370" t="str">
        <f t="shared" si="18"/>
        <v>是</v>
      </c>
      <c r="H317" s="218" t="str">
        <f t="shared" si="19"/>
        <v>项</v>
      </c>
    </row>
    <row r="318" s="264" customFormat="1" ht="36" customHeight="1" spans="1:8">
      <c r="A318" s="354">
        <f t="shared" si="16"/>
        <v>7</v>
      </c>
      <c r="B318" s="380">
        <v>2040606</v>
      </c>
      <c r="C318" s="237" t="s">
        <v>326</v>
      </c>
      <c r="D318" s="371">
        <v>0</v>
      </c>
      <c r="E318" s="371"/>
      <c r="F318" s="372" t="str">
        <f t="shared" si="17"/>
        <v/>
      </c>
      <c r="G318" s="370" t="str">
        <f t="shared" si="18"/>
        <v>否</v>
      </c>
      <c r="H318" s="218" t="str">
        <f t="shared" si="19"/>
        <v>项</v>
      </c>
    </row>
    <row r="319" s="264" customFormat="1" ht="36" customHeight="1" spans="1:8">
      <c r="A319" s="354">
        <f t="shared" si="16"/>
        <v>7</v>
      </c>
      <c r="B319" s="380">
        <v>2040607</v>
      </c>
      <c r="C319" s="237" t="s">
        <v>327</v>
      </c>
      <c r="D319" s="371">
        <v>41</v>
      </c>
      <c r="E319" s="371">
        <v>65</v>
      </c>
      <c r="F319" s="372">
        <f t="shared" si="17"/>
        <v>0.585</v>
      </c>
      <c r="G319" s="370" t="str">
        <f t="shared" si="18"/>
        <v>是</v>
      </c>
      <c r="H319" s="218" t="str">
        <f t="shared" si="19"/>
        <v>项</v>
      </c>
    </row>
    <row r="320" s="264" customFormat="1" ht="36" customHeight="1" spans="1:8">
      <c r="A320" s="354">
        <f t="shared" si="16"/>
        <v>7</v>
      </c>
      <c r="B320" s="236">
        <v>2040608</v>
      </c>
      <c r="C320" s="237" t="s">
        <v>328</v>
      </c>
      <c r="D320" s="371">
        <v>0</v>
      </c>
      <c r="E320" s="371"/>
      <c r="F320" s="372" t="str">
        <f t="shared" si="17"/>
        <v/>
      </c>
      <c r="G320" s="370" t="str">
        <f t="shared" si="18"/>
        <v>否</v>
      </c>
      <c r="H320" s="218" t="str">
        <f t="shared" si="19"/>
        <v>项</v>
      </c>
    </row>
    <row r="321" s="264" customFormat="1" ht="36" customHeight="1" spans="1:8">
      <c r="A321" s="354">
        <f t="shared" si="16"/>
        <v>7</v>
      </c>
      <c r="B321" s="236">
        <v>2040610</v>
      </c>
      <c r="C321" s="237" t="s">
        <v>330</v>
      </c>
      <c r="D321" s="371">
        <v>20</v>
      </c>
      <c r="E321" s="371">
        <v>25</v>
      </c>
      <c r="F321" s="372">
        <f t="shared" si="17"/>
        <v>0.25</v>
      </c>
      <c r="G321" s="370" t="str">
        <f t="shared" si="18"/>
        <v>是</v>
      </c>
      <c r="H321" s="218" t="str">
        <f t="shared" si="19"/>
        <v>项</v>
      </c>
    </row>
    <row r="322" s="264" customFormat="1" ht="36" customHeight="1" spans="1:8">
      <c r="A322" s="354">
        <f t="shared" si="16"/>
        <v>7</v>
      </c>
      <c r="B322" s="236">
        <v>2040612</v>
      </c>
      <c r="C322" s="240" t="s">
        <v>1600</v>
      </c>
      <c r="D322" s="371">
        <v>0</v>
      </c>
      <c r="E322" s="371">
        <v>11</v>
      </c>
      <c r="F322" s="372" t="str">
        <f t="shared" si="17"/>
        <v/>
      </c>
      <c r="G322" s="370" t="str">
        <f t="shared" si="18"/>
        <v>是</v>
      </c>
      <c r="H322" s="218" t="str">
        <f t="shared" si="19"/>
        <v>项</v>
      </c>
    </row>
    <row r="323" s="264" customFormat="1" ht="36" customHeight="1" spans="1:8">
      <c r="A323" s="354">
        <f t="shared" si="16"/>
        <v>7</v>
      </c>
      <c r="B323" s="236">
        <v>2040613</v>
      </c>
      <c r="C323" s="237" t="s">
        <v>180</v>
      </c>
      <c r="D323" s="371">
        <v>0</v>
      </c>
      <c r="E323" s="371"/>
      <c r="F323" s="372" t="str">
        <f t="shared" si="17"/>
        <v/>
      </c>
      <c r="G323" s="370" t="str">
        <f t="shared" si="18"/>
        <v>否</v>
      </c>
      <c r="H323" s="218" t="str">
        <f t="shared" si="19"/>
        <v>项</v>
      </c>
    </row>
    <row r="324" s="264" customFormat="1" ht="36" customHeight="1" spans="1:8">
      <c r="A324" s="354">
        <f t="shared" ref="A324:A387" si="20">LEN(B324)</f>
        <v>7</v>
      </c>
      <c r="B324" s="236">
        <v>2040650</v>
      </c>
      <c r="C324" s="237" t="s">
        <v>148</v>
      </c>
      <c r="D324" s="371">
        <v>0</v>
      </c>
      <c r="E324" s="371"/>
      <c r="F324" s="372" t="str">
        <f t="shared" ref="F324:F387" si="21">IF(D324&gt;0,E324/D324-1,IF(D324&lt;0,-(E324/D324-1),""))</f>
        <v/>
      </c>
      <c r="G324" s="370" t="str">
        <f t="shared" ref="G324:G387" si="22">IF(LEN(B324)=3,"是",IF(C324&lt;&gt;"",IF(SUM(D324:E324)&lt;&gt;0,"是","否"),"是"))</f>
        <v>否</v>
      </c>
      <c r="H324" s="218" t="str">
        <f t="shared" ref="H324:H387" si="23">IF(LEN(B324)=3,"类",IF(LEN(B324)=5,"款","项"))</f>
        <v>项</v>
      </c>
    </row>
    <row r="325" s="264" customFormat="1" ht="36" customHeight="1" spans="1:8">
      <c r="A325" s="354">
        <f t="shared" si="20"/>
        <v>7</v>
      </c>
      <c r="B325" s="236">
        <v>2040699</v>
      </c>
      <c r="C325" s="237" t="s">
        <v>333</v>
      </c>
      <c r="D325" s="371">
        <v>26</v>
      </c>
      <c r="E325" s="371">
        <v>130</v>
      </c>
      <c r="F325" s="372">
        <f t="shared" si="21"/>
        <v>4</v>
      </c>
      <c r="G325" s="370" t="str">
        <f t="shared" si="22"/>
        <v>是</v>
      </c>
      <c r="H325" s="218" t="str">
        <f t="shared" si="23"/>
        <v>项</v>
      </c>
    </row>
    <row r="326" s="218" customFormat="1" ht="36" customHeight="1" spans="1:8">
      <c r="A326" s="354">
        <f t="shared" si="20"/>
        <v>5</v>
      </c>
      <c r="B326" s="236">
        <v>20407</v>
      </c>
      <c r="C326" s="237" t="s">
        <v>334</v>
      </c>
      <c r="D326" s="371">
        <f>SUM(D327:D335)</f>
        <v>0</v>
      </c>
      <c r="E326" s="371">
        <f>SUM(E327:E335)</f>
        <v>0</v>
      </c>
      <c r="F326" s="372" t="str">
        <f t="shared" si="21"/>
        <v/>
      </c>
      <c r="G326" s="370" t="str">
        <f t="shared" si="22"/>
        <v>否</v>
      </c>
      <c r="H326" s="218" t="str">
        <f t="shared" si="23"/>
        <v>款</v>
      </c>
    </row>
    <row r="327" s="264" customFormat="1" ht="36" customHeight="1" spans="1:8">
      <c r="A327" s="354">
        <f t="shared" si="20"/>
        <v>7</v>
      </c>
      <c r="B327" s="236">
        <v>2040701</v>
      </c>
      <c r="C327" s="237" t="s">
        <v>139</v>
      </c>
      <c r="D327" s="371">
        <v>0</v>
      </c>
      <c r="E327" s="371"/>
      <c r="F327" s="372" t="str">
        <f t="shared" si="21"/>
        <v/>
      </c>
      <c r="G327" s="370" t="str">
        <f t="shared" si="22"/>
        <v>否</v>
      </c>
      <c r="H327" s="218" t="str">
        <f t="shared" si="23"/>
        <v>项</v>
      </c>
    </row>
    <row r="328" s="264" customFormat="1" ht="36" customHeight="1" spans="1:8">
      <c r="A328" s="354">
        <f t="shared" si="20"/>
        <v>7</v>
      </c>
      <c r="B328" s="236">
        <v>2040702</v>
      </c>
      <c r="C328" s="237" t="s">
        <v>140</v>
      </c>
      <c r="D328" s="371">
        <v>0</v>
      </c>
      <c r="E328" s="371"/>
      <c r="F328" s="372" t="str">
        <f t="shared" si="21"/>
        <v/>
      </c>
      <c r="G328" s="370" t="str">
        <f t="shared" si="22"/>
        <v>否</v>
      </c>
      <c r="H328" s="218" t="str">
        <f t="shared" si="23"/>
        <v>项</v>
      </c>
    </row>
    <row r="329" s="264" customFormat="1" ht="36" customHeight="1" spans="1:8">
      <c r="A329" s="354">
        <f t="shared" si="20"/>
        <v>7</v>
      </c>
      <c r="B329" s="236">
        <v>2040703</v>
      </c>
      <c r="C329" s="237" t="s">
        <v>141</v>
      </c>
      <c r="D329" s="371">
        <v>0</v>
      </c>
      <c r="E329" s="371"/>
      <c r="F329" s="372" t="str">
        <f t="shared" si="21"/>
        <v/>
      </c>
      <c r="G329" s="370" t="str">
        <f t="shared" si="22"/>
        <v>否</v>
      </c>
      <c r="H329" s="218" t="str">
        <f t="shared" si="23"/>
        <v>项</v>
      </c>
    </row>
    <row r="330" s="264" customFormat="1" ht="36" customHeight="1" spans="1:8">
      <c r="A330" s="354">
        <f t="shared" si="20"/>
        <v>7</v>
      </c>
      <c r="B330" s="236">
        <v>2040704</v>
      </c>
      <c r="C330" s="240" t="s">
        <v>1601</v>
      </c>
      <c r="D330" s="371">
        <v>0</v>
      </c>
      <c r="E330" s="371"/>
      <c r="F330" s="372" t="str">
        <f t="shared" si="21"/>
        <v/>
      </c>
      <c r="G330" s="370" t="str">
        <f t="shared" si="22"/>
        <v>否</v>
      </c>
      <c r="H330" s="218" t="str">
        <f t="shared" si="23"/>
        <v>项</v>
      </c>
    </row>
    <row r="331" s="264" customFormat="1" ht="36" customHeight="1" spans="1:8">
      <c r="A331" s="354">
        <f t="shared" si="20"/>
        <v>7</v>
      </c>
      <c r="B331" s="236">
        <v>2040705</v>
      </c>
      <c r="C331" s="240" t="s">
        <v>1602</v>
      </c>
      <c r="D331" s="371">
        <v>0</v>
      </c>
      <c r="E331" s="371"/>
      <c r="F331" s="372" t="str">
        <f t="shared" si="21"/>
        <v/>
      </c>
      <c r="G331" s="370" t="str">
        <f t="shared" si="22"/>
        <v>否</v>
      </c>
      <c r="H331" s="218" t="str">
        <f t="shared" si="23"/>
        <v>项</v>
      </c>
    </row>
    <row r="332" s="264" customFormat="1" ht="36" customHeight="1" spans="1:8">
      <c r="A332" s="354">
        <f t="shared" si="20"/>
        <v>7</v>
      </c>
      <c r="B332" s="236">
        <v>2040706</v>
      </c>
      <c r="C332" s="237" t="s">
        <v>337</v>
      </c>
      <c r="D332" s="371">
        <v>0</v>
      </c>
      <c r="E332" s="371"/>
      <c r="F332" s="372" t="str">
        <f t="shared" si="21"/>
        <v/>
      </c>
      <c r="G332" s="370" t="str">
        <f t="shared" si="22"/>
        <v>否</v>
      </c>
      <c r="H332" s="218" t="str">
        <f t="shared" si="23"/>
        <v>项</v>
      </c>
    </row>
    <row r="333" s="264" customFormat="1" ht="36" customHeight="1" spans="1:8">
      <c r="A333" s="354">
        <f t="shared" si="20"/>
        <v>7</v>
      </c>
      <c r="B333" s="236">
        <v>2040707</v>
      </c>
      <c r="C333" s="237" t="s">
        <v>180</v>
      </c>
      <c r="D333" s="371">
        <v>0</v>
      </c>
      <c r="E333" s="371"/>
      <c r="F333" s="372" t="str">
        <f t="shared" si="21"/>
        <v/>
      </c>
      <c r="G333" s="370" t="str">
        <f t="shared" si="22"/>
        <v>否</v>
      </c>
      <c r="H333" s="218" t="str">
        <f t="shared" si="23"/>
        <v>项</v>
      </c>
    </row>
    <row r="334" s="264" customFormat="1" ht="36" customHeight="1" spans="1:8">
      <c r="A334" s="354">
        <f t="shared" si="20"/>
        <v>7</v>
      </c>
      <c r="B334" s="236">
        <v>2040750</v>
      </c>
      <c r="C334" s="237" t="s">
        <v>148</v>
      </c>
      <c r="D334" s="371">
        <v>0</v>
      </c>
      <c r="E334" s="371"/>
      <c r="F334" s="372" t="str">
        <f t="shared" si="21"/>
        <v/>
      </c>
      <c r="G334" s="370" t="str">
        <f t="shared" si="22"/>
        <v>否</v>
      </c>
      <c r="H334" s="218" t="str">
        <f t="shared" si="23"/>
        <v>项</v>
      </c>
    </row>
    <row r="335" s="264" customFormat="1" ht="36" customHeight="1" spans="1:8">
      <c r="A335" s="354">
        <f t="shared" si="20"/>
        <v>7</v>
      </c>
      <c r="B335" s="236">
        <v>2040799</v>
      </c>
      <c r="C335" s="237" t="s">
        <v>338</v>
      </c>
      <c r="D335" s="371">
        <v>0</v>
      </c>
      <c r="E335" s="371"/>
      <c r="F335" s="372" t="str">
        <f t="shared" si="21"/>
        <v/>
      </c>
      <c r="G335" s="370" t="str">
        <f t="shared" si="22"/>
        <v>否</v>
      </c>
      <c r="H335" s="218" t="str">
        <f t="shared" si="23"/>
        <v>项</v>
      </c>
    </row>
    <row r="336" s="218" customFormat="1" ht="36" customHeight="1" spans="1:8">
      <c r="A336" s="354">
        <f t="shared" si="20"/>
        <v>5</v>
      </c>
      <c r="B336" s="236">
        <v>20408</v>
      </c>
      <c r="C336" s="237" t="s">
        <v>339</v>
      </c>
      <c r="D336" s="371">
        <f>SUM(D337:D345)</f>
        <v>0</v>
      </c>
      <c r="E336" s="371">
        <f>SUM(E337:E345)</f>
        <v>0</v>
      </c>
      <c r="F336" s="372" t="str">
        <f t="shared" si="21"/>
        <v/>
      </c>
      <c r="G336" s="370" t="str">
        <f t="shared" si="22"/>
        <v>否</v>
      </c>
      <c r="H336" s="218" t="str">
        <f t="shared" si="23"/>
        <v>款</v>
      </c>
    </row>
    <row r="337" s="264" customFormat="1" ht="36" customHeight="1" spans="1:8">
      <c r="A337" s="354">
        <f t="shared" si="20"/>
        <v>7</v>
      </c>
      <c r="B337" s="236">
        <v>2040801</v>
      </c>
      <c r="C337" s="237" t="s">
        <v>139</v>
      </c>
      <c r="D337" s="371">
        <v>0</v>
      </c>
      <c r="E337" s="371"/>
      <c r="F337" s="372" t="str">
        <f t="shared" si="21"/>
        <v/>
      </c>
      <c r="G337" s="370" t="str">
        <f t="shared" si="22"/>
        <v>否</v>
      </c>
      <c r="H337" s="218" t="str">
        <f t="shared" si="23"/>
        <v>项</v>
      </c>
    </row>
    <row r="338" s="264" customFormat="1" ht="36" customHeight="1" spans="1:8">
      <c r="A338" s="354">
        <f t="shared" si="20"/>
        <v>7</v>
      </c>
      <c r="B338" s="236">
        <v>2040802</v>
      </c>
      <c r="C338" s="237" t="s">
        <v>140</v>
      </c>
      <c r="D338" s="371">
        <v>0</v>
      </c>
      <c r="E338" s="371"/>
      <c r="F338" s="372" t="str">
        <f t="shared" si="21"/>
        <v/>
      </c>
      <c r="G338" s="370" t="str">
        <f t="shared" si="22"/>
        <v>否</v>
      </c>
      <c r="H338" s="218" t="str">
        <f t="shared" si="23"/>
        <v>项</v>
      </c>
    </row>
    <row r="339" s="264" customFormat="1" ht="36" customHeight="1" spans="1:8">
      <c r="A339" s="354">
        <f t="shared" si="20"/>
        <v>7</v>
      </c>
      <c r="B339" s="236">
        <v>2040803</v>
      </c>
      <c r="C339" s="237" t="s">
        <v>141</v>
      </c>
      <c r="D339" s="371">
        <v>0</v>
      </c>
      <c r="E339" s="371"/>
      <c r="F339" s="372" t="str">
        <f t="shared" si="21"/>
        <v/>
      </c>
      <c r="G339" s="370" t="str">
        <f t="shared" si="22"/>
        <v>否</v>
      </c>
      <c r="H339" s="218" t="str">
        <f t="shared" si="23"/>
        <v>项</v>
      </c>
    </row>
    <row r="340" s="264" customFormat="1" ht="36" customHeight="1" spans="1:8">
      <c r="A340" s="354">
        <f t="shared" si="20"/>
        <v>7</v>
      </c>
      <c r="B340" s="236">
        <v>2040804</v>
      </c>
      <c r="C340" s="237" t="s">
        <v>340</v>
      </c>
      <c r="D340" s="371">
        <v>0</v>
      </c>
      <c r="E340" s="371"/>
      <c r="F340" s="372" t="str">
        <f t="shared" si="21"/>
        <v/>
      </c>
      <c r="G340" s="370" t="str">
        <f t="shared" si="22"/>
        <v>否</v>
      </c>
      <c r="H340" s="218" t="str">
        <f t="shared" si="23"/>
        <v>项</v>
      </c>
    </row>
    <row r="341" s="264" customFormat="1" ht="36" customHeight="1" spans="1:8">
      <c r="A341" s="354">
        <f t="shared" si="20"/>
        <v>7</v>
      </c>
      <c r="B341" s="236">
        <v>2040805</v>
      </c>
      <c r="C341" s="237" t="s">
        <v>341</v>
      </c>
      <c r="D341" s="371">
        <v>0</v>
      </c>
      <c r="E341" s="371"/>
      <c r="F341" s="372" t="str">
        <f t="shared" si="21"/>
        <v/>
      </c>
      <c r="G341" s="370" t="str">
        <f t="shared" si="22"/>
        <v>否</v>
      </c>
      <c r="H341" s="218" t="str">
        <f t="shared" si="23"/>
        <v>项</v>
      </c>
    </row>
    <row r="342" s="264" customFormat="1" ht="36" customHeight="1" spans="1:8">
      <c r="A342" s="354">
        <f t="shared" si="20"/>
        <v>7</v>
      </c>
      <c r="B342" s="236">
        <v>2040806</v>
      </c>
      <c r="C342" s="237" t="s">
        <v>342</v>
      </c>
      <c r="D342" s="371">
        <v>0</v>
      </c>
      <c r="E342" s="371"/>
      <c r="F342" s="372" t="str">
        <f t="shared" si="21"/>
        <v/>
      </c>
      <c r="G342" s="370" t="str">
        <f t="shared" si="22"/>
        <v>否</v>
      </c>
      <c r="H342" s="218" t="str">
        <f t="shared" si="23"/>
        <v>项</v>
      </c>
    </row>
    <row r="343" s="264" customFormat="1" ht="36" customHeight="1" spans="1:8">
      <c r="A343" s="354">
        <f t="shared" si="20"/>
        <v>7</v>
      </c>
      <c r="B343" s="236">
        <v>2040807</v>
      </c>
      <c r="C343" s="237" t="s">
        <v>180</v>
      </c>
      <c r="D343" s="371">
        <v>0</v>
      </c>
      <c r="E343" s="371"/>
      <c r="F343" s="372" t="str">
        <f t="shared" si="21"/>
        <v/>
      </c>
      <c r="G343" s="370" t="str">
        <f t="shared" si="22"/>
        <v>否</v>
      </c>
      <c r="H343" s="218" t="str">
        <f t="shared" si="23"/>
        <v>项</v>
      </c>
    </row>
    <row r="344" s="264" customFormat="1" ht="36" customHeight="1" spans="1:8">
      <c r="A344" s="354">
        <f t="shared" si="20"/>
        <v>7</v>
      </c>
      <c r="B344" s="236">
        <v>2040850</v>
      </c>
      <c r="C344" s="237" t="s">
        <v>148</v>
      </c>
      <c r="D344" s="371">
        <v>0</v>
      </c>
      <c r="E344" s="371"/>
      <c r="F344" s="372" t="str">
        <f t="shared" si="21"/>
        <v/>
      </c>
      <c r="G344" s="370" t="str">
        <f t="shared" si="22"/>
        <v>否</v>
      </c>
      <c r="H344" s="218" t="str">
        <f t="shared" si="23"/>
        <v>项</v>
      </c>
    </row>
    <row r="345" s="264" customFormat="1" ht="36" customHeight="1" spans="1:8">
      <c r="A345" s="354">
        <f t="shared" si="20"/>
        <v>7</v>
      </c>
      <c r="B345" s="236">
        <v>2040899</v>
      </c>
      <c r="C345" s="237" t="s">
        <v>343</v>
      </c>
      <c r="D345" s="371">
        <v>0</v>
      </c>
      <c r="E345" s="371"/>
      <c r="F345" s="372" t="str">
        <f t="shared" si="21"/>
        <v/>
      </c>
      <c r="G345" s="370" t="str">
        <f t="shared" si="22"/>
        <v>否</v>
      </c>
      <c r="H345" s="218" t="str">
        <f t="shared" si="23"/>
        <v>项</v>
      </c>
    </row>
    <row r="346" s="218" customFormat="1" ht="36" customHeight="1" spans="1:8">
      <c r="A346" s="354">
        <f t="shared" si="20"/>
        <v>5</v>
      </c>
      <c r="B346" s="236">
        <v>20409</v>
      </c>
      <c r="C346" s="237" t="s">
        <v>344</v>
      </c>
      <c r="D346" s="371">
        <f>SUM(D347:D353)</f>
        <v>0</v>
      </c>
      <c r="E346" s="371">
        <f>SUM(E347:E353)</f>
        <v>0</v>
      </c>
      <c r="F346" s="372" t="str">
        <f t="shared" si="21"/>
        <v/>
      </c>
      <c r="G346" s="370" t="str">
        <f t="shared" si="22"/>
        <v>否</v>
      </c>
      <c r="H346" s="218" t="str">
        <f t="shared" si="23"/>
        <v>款</v>
      </c>
    </row>
    <row r="347" s="264" customFormat="1" ht="36" customHeight="1" spans="1:8">
      <c r="A347" s="354">
        <f t="shared" si="20"/>
        <v>7</v>
      </c>
      <c r="B347" s="236">
        <v>2040901</v>
      </c>
      <c r="C347" s="237" t="s">
        <v>139</v>
      </c>
      <c r="D347" s="371">
        <v>0</v>
      </c>
      <c r="E347" s="371"/>
      <c r="F347" s="372" t="str">
        <f t="shared" si="21"/>
        <v/>
      </c>
      <c r="G347" s="370" t="str">
        <f t="shared" si="22"/>
        <v>否</v>
      </c>
      <c r="H347" s="218" t="str">
        <f t="shared" si="23"/>
        <v>项</v>
      </c>
    </row>
    <row r="348" s="264" customFormat="1" ht="36" customHeight="1" spans="1:8">
      <c r="A348" s="354">
        <f t="shared" si="20"/>
        <v>7</v>
      </c>
      <c r="B348" s="236">
        <v>2040902</v>
      </c>
      <c r="C348" s="237" t="s">
        <v>140</v>
      </c>
      <c r="D348" s="371">
        <v>0</v>
      </c>
      <c r="E348" s="371"/>
      <c r="F348" s="372" t="str">
        <f t="shared" si="21"/>
        <v/>
      </c>
      <c r="G348" s="370" t="str">
        <f t="shared" si="22"/>
        <v>否</v>
      </c>
      <c r="H348" s="218" t="str">
        <f t="shared" si="23"/>
        <v>项</v>
      </c>
    </row>
    <row r="349" s="264" customFormat="1" ht="36" customHeight="1" spans="1:8">
      <c r="A349" s="354">
        <f t="shared" si="20"/>
        <v>7</v>
      </c>
      <c r="B349" s="236">
        <v>2040903</v>
      </c>
      <c r="C349" s="237" t="s">
        <v>141</v>
      </c>
      <c r="D349" s="371">
        <v>0</v>
      </c>
      <c r="E349" s="371"/>
      <c r="F349" s="372" t="str">
        <f t="shared" si="21"/>
        <v/>
      </c>
      <c r="G349" s="370" t="str">
        <f t="shared" si="22"/>
        <v>否</v>
      </c>
      <c r="H349" s="218" t="str">
        <f t="shared" si="23"/>
        <v>项</v>
      </c>
    </row>
    <row r="350" s="264" customFormat="1" ht="36" customHeight="1" spans="1:8">
      <c r="A350" s="354">
        <f t="shared" si="20"/>
        <v>7</v>
      </c>
      <c r="B350" s="236">
        <v>2040904</v>
      </c>
      <c r="C350" s="237" t="s">
        <v>345</v>
      </c>
      <c r="D350" s="371">
        <v>0</v>
      </c>
      <c r="E350" s="371"/>
      <c r="F350" s="372" t="str">
        <f t="shared" si="21"/>
        <v/>
      </c>
      <c r="G350" s="370" t="str">
        <f t="shared" si="22"/>
        <v>否</v>
      </c>
      <c r="H350" s="218" t="str">
        <f t="shared" si="23"/>
        <v>项</v>
      </c>
    </row>
    <row r="351" s="264" customFormat="1" ht="36" customHeight="1" spans="1:8">
      <c r="A351" s="354">
        <f t="shared" si="20"/>
        <v>7</v>
      </c>
      <c r="B351" s="236">
        <v>2040905</v>
      </c>
      <c r="C351" s="237" t="s">
        <v>346</v>
      </c>
      <c r="D351" s="371">
        <v>0</v>
      </c>
      <c r="E351" s="371"/>
      <c r="F351" s="372" t="str">
        <f t="shared" si="21"/>
        <v/>
      </c>
      <c r="G351" s="370" t="str">
        <f t="shared" si="22"/>
        <v>否</v>
      </c>
      <c r="H351" s="218" t="str">
        <f t="shared" si="23"/>
        <v>项</v>
      </c>
    </row>
    <row r="352" s="264" customFormat="1" ht="36" customHeight="1" spans="1:8">
      <c r="A352" s="354">
        <f t="shared" si="20"/>
        <v>7</v>
      </c>
      <c r="B352" s="236">
        <v>2040950</v>
      </c>
      <c r="C352" s="237" t="s">
        <v>148</v>
      </c>
      <c r="D352" s="371">
        <v>0</v>
      </c>
      <c r="E352" s="371"/>
      <c r="F352" s="372" t="str">
        <f t="shared" si="21"/>
        <v/>
      </c>
      <c r="G352" s="370" t="str">
        <f t="shared" si="22"/>
        <v>否</v>
      </c>
      <c r="H352" s="218" t="str">
        <f t="shared" si="23"/>
        <v>项</v>
      </c>
    </row>
    <row r="353" s="264" customFormat="1" ht="36" customHeight="1" spans="1:8">
      <c r="A353" s="354">
        <f t="shared" si="20"/>
        <v>7</v>
      </c>
      <c r="B353" s="236">
        <v>2040999</v>
      </c>
      <c r="C353" s="237" t="s">
        <v>347</v>
      </c>
      <c r="D353" s="371">
        <v>0</v>
      </c>
      <c r="E353" s="371"/>
      <c r="F353" s="372" t="str">
        <f t="shared" si="21"/>
        <v/>
      </c>
      <c r="G353" s="370" t="str">
        <f t="shared" si="22"/>
        <v>否</v>
      </c>
      <c r="H353" s="218" t="str">
        <f t="shared" si="23"/>
        <v>项</v>
      </c>
    </row>
    <row r="354" s="218" customFormat="1" ht="36" customHeight="1" spans="1:8">
      <c r="A354" s="354">
        <f t="shared" si="20"/>
        <v>5</v>
      </c>
      <c r="B354" s="236">
        <v>20410</v>
      </c>
      <c r="C354" s="237" t="s">
        <v>348</v>
      </c>
      <c r="D354" s="371">
        <f>SUM(D355:D359)</f>
        <v>0</v>
      </c>
      <c r="E354" s="371">
        <f>SUM(E355:E359)</f>
        <v>0</v>
      </c>
      <c r="F354" s="372" t="str">
        <f t="shared" si="21"/>
        <v/>
      </c>
      <c r="G354" s="370" t="str">
        <f t="shared" si="22"/>
        <v>否</v>
      </c>
      <c r="H354" s="218" t="str">
        <f t="shared" si="23"/>
        <v>款</v>
      </c>
    </row>
    <row r="355" s="264" customFormat="1" ht="36" customHeight="1" spans="1:8">
      <c r="A355" s="354">
        <f t="shared" si="20"/>
        <v>7</v>
      </c>
      <c r="B355" s="236">
        <v>2041001</v>
      </c>
      <c r="C355" s="237" t="s">
        <v>139</v>
      </c>
      <c r="D355" s="371">
        <v>0</v>
      </c>
      <c r="E355" s="371"/>
      <c r="F355" s="372" t="str">
        <f t="shared" si="21"/>
        <v/>
      </c>
      <c r="G355" s="370" t="str">
        <f t="shared" si="22"/>
        <v>否</v>
      </c>
      <c r="H355" s="218" t="str">
        <f t="shared" si="23"/>
        <v>项</v>
      </c>
    </row>
    <row r="356" s="264" customFormat="1" ht="36" customHeight="1" spans="1:8">
      <c r="A356" s="354">
        <f t="shared" si="20"/>
        <v>7</v>
      </c>
      <c r="B356" s="236">
        <v>2041002</v>
      </c>
      <c r="C356" s="237" t="s">
        <v>140</v>
      </c>
      <c r="D356" s="371">
        <v>0</v>
      </c>
      <c r="E356" s="371"/>
      <c r="F356" s="372" t="str">
        <f t="shared" si="21"/>
        <v/>
      </c>
      <c r="G356" s="370" t="str">
        <f t="shared" si="22"/>
        <v>否</v>
      </c>
      <c r="H356" s="218" t="str">
        <f t="shared" si="23"/>
        <v>项</v>
      </c>
    </row>
    <row r="357" s="264" customFormat="1" ht="36" customHeight="1" spans="1:8">
      <c r="A357" s="354">
        <f t="shared" si="20"/>
        <v>7</v>
      </c>
      <c r="B357" s="236">
        <v>2041006</v>
      </c>
      <c r="C357" s="237" t="s">
        <v>180</v>
      </c>
      <c r="D357" s="371">
        <v>0</v>
      </c>
      <c r="E357" s="371"/>
      <c r="F357" s="372" t="str">
        <f t="shared" si="21"/>
        <v/>
      </c>
      <c r="G357" s="370" t="str">
        <f t="shared" si="22"/>
        <v>否</v>
      </c>
      <c r="H357" s="218" t="str">
        <f t="shared" si="23"/>
        <v>项</v>
      </c>
    </row>
    <row r="358" s="264" customFormat="1" ht="36" customHeight="1" spans="1:8">
      <c r="A358" s="354">
        <f t="shared" si="20"/>
        <v>7</v>
      </c>
      <c r="B358" s="236">
        <v>2041007</v>
      </c>
      <c r="C358" s="237" t="s">
        <v>349</v>
      </c>
      <c r="D358" s="371">
        <v>0</v>
      </c>
      <c r="E358" s="371"/>
      <c r="F358" s="372" t="str">
        <f t="shared" si="21"/>
        <v/>
      </c>
      <c r="G358" s="370" t="str">
        <f t="shared" si="22"/>
        <v>否</v>
      </c>
      <c r="H358" s="218" t="str">
        <f t="shared" si="23"/>
        <v>项</v>
      </c>
    </row>
    <row r="359" s="264" customFormat="1" ht="36" customHeight="1" spans="1:8">
      <c r="A359" s="354">
        <f t="shared" si="20"/>
        <v>7</v>
      </c>
      <c r="B359" s="236">
        <v>2041099</v>
      </c>
      <c r="C359" s="237" t="s">
        <v>350</v>
      </c>
      <c r="D359" s="371">
        <v>0</v>
      </c>
      <c r="E359" s="371"/>
      <c r="F359" s="372" t="str">
        <f t="shared" si="21"/>
        <v/>
      </c>
      <c r="G359" s="370" t="str">
        <f t="shared" si="22"/>
        <v>否</v>
      </c>
      <c r="H359" s="218" t="str">
        <f t="shared" si="23"/>
        <v>项</v>
      </c>
    </row>
    <row r="360" s="218" customFormat="1" ht="36" customHeight="1" spans="1:8">
      <c r="A360" s="354">
        <f t="shared" si="20"/>
        <v>5</v>
      </c>
      <c r="B360" s="236">
        <v>20499</v>
      </c>
      <c r="C360" s="237" t="s">
        <v>351</v>
      </c>
      <c r="D360" s="371">
        <f>SUM(D361:D362)</f>
        <v>153</v>
      </c>
      <c r="E360" s="371">
        <f>SUM(E361:E362)</f>
        <v>280</v>
      </c>
      <c r="F360" s="372">
        <f t="shared" si="21"/>
        <v>0.83</v>
      </c>
      <c r="G360" s="370" t="str">
        <f t="shared" si="22"/>
        <v>是</v>
      </c>
      <c r="H360" s="218" t="str">
        <f t="shared" si="23"/>
        <v>款</v>
      </c>
    </row>
    <row r="361" s="264" customFormat="1" ht="36" customHeight="1" spans="1:8">
      <c r="A361" s="354">
        <f t="shared" si="20"/>
        <v>7</v>
      </c>
      <c r="B361" s="239">
        <v>2049902</v>
      </c>
      <c r="C361" s="237" t="s">
        <v>1603</v>
      </c>
      <c r="D361" s="371">
        <v>0</v>
      </c>
      <c r="E361" s="371"/>
      <c r="F361" s="372" t="str">
        <f t="shared" si="21"/>
        <v/>
      </c>
      <c r="G361" s="370" t="str">
        <f t="shared" si="22"/>
        <v>否</v>
      </c>
      <c r="H361" s="218" t="str">
        <f t="shared" si="23"/>
        <v>项</v>
      </c>
    </row>
    <row r="362" s="264" customFormat="1" ht="36" customHeight="1" spans="1:8">
      <c r="A362" s="354">
        <f t="shared" si="20"/>
        <v>7</v>
      </c>
      <c r="B362" s="381">
        <v>2049999</v>
      </c>
      <c r="C362" s="237" t="s">
        <v>353</v>
      </c>
      <c r="D362" s="371">
        <v>153</v>
      </c>
      <c r="E362" s="371">
        <v>280</v>
      </c>
      <c r="F362" s="372">
        <f t="shared" si="21"/>
        <v>0.83</v>
      </c>
      <c r="G362" s="370" t="str">
        <f t="shared" si="22"/>
        <v>是</v>
      </c>
      <c r="H362" s="218" t="str">
        <f t="shared" si="23"/>
        <v>项</v>
      </c>
    </row>
    <row r="363" s="218" customFormat="1" ht="36" customHeight="1" spans="1:8">
      <c r="A363" s="354">
        <f t="shared" si="20"/>
        <v>3</v>
      </c>
      <c r="B363" s="231">
        <v>205</v>
      </c>
      <c r="C363" s="232" t="s">
        <v>86</v>
      </c>
      <c r="D363" s="368">
        <f>SUM(D364,D369,D376,D382,D388,D392,D396,D400,D406,D413)</f>
        <v>43402</v>
      </c>
      <c r="E363" s="368">
        <f>SUM(E364,E369,E376,E382,E388,E392,E396,E400,E406,E413)</f>
        <v>34663</v>
      </c>
      <c r="F363" s="369">
        <f t="shared" si="21"/>
        <v>-0.201</v>
      </c>
      <c r="G363" s="370" t="str">
        <f t="shared" si="22"/>
        <v>是</v>
      </c>
      <c r="H363" s="218" t="str">
        <f t="shared" si="23"/>
        <v>类</v>
      </c>
    </row>
    <row r="364" s="218" customFormat="1" ht="36" customHeight="1" spans="1:8">
      <c r="A364" s="354">
        <f t="shared" si="20"/>
        <v>5</v>
      </c>
      <c r="B364" s="236">
        <v>20501</v>
      </c>
      <c r="C364" s="237" t="s">
        <v>354</v>
      </c>
      <c r="D364" s="371">
        <f>SUM(D365:D368)</f>
        <v>599</v>
      </c>
      <c r="E364" s="371">
        <f>SUM(E365:E368)</f>
        <v>698</v>
      </c>
      <c r="F364" s="372">
        <f t="shared" si="21"/>
        <v>0.165</v>
      </c>
      <c r="G364" s="370" t="str">
        <f t="shared" si="22"/>
        <v>是</v>
      </c>
      <c r="H364" s="218" t="str">
        <f t="shared" si="23"/>
        <v>款</v>
      </c>
    </row>
    <row r="365" s="264" customFormat="1" ht="36" customHeight="1" spans="1:8">
      <c r="A365" s="354">
        <f t="shared" si="20"/>
        <v>7</v>
      </c>
      <c r="B365" s="236">
        <v>2050101</v>
      </c>
      <c r="C365" s="237" t="s">
        <v>139</v>
      </c>
      <c r="D365" s="371">
        <v>184</v>
      </c>
      <c r="E365" s="371">
        <v>151</v>
      </c>
      <c r="F365" s="372">
        <f t="shared" si="21"/>
        <v>-0.179</v>
      </c>
      <c r="G365" s="370" t="str">
        <f t="shared" si="22"/>
        <v>是</v>
      </c>
      <c r="H365" s="218" t="str">
        <f t="shared" si="23"/>
        <v>项</v>
      </c>
    </row>
    <row r="366" s="264" customFormat="1" ht="36" customHeight="1" spans="1:8">
      <c r="A366" s="354">
        <f t="shared" si="20"/>
        <v>7</v>
      </c>
      <c r="B366" s="236">
        <v>2050102</v>
      </c>
      <c r="C366" s="237" t="s">
        <v>140</v>
      </c>
      <c r="D366" s="371">
        <v>0</v>
      </c>
      <c r="E366" s="371"/>
      <c r="F366" s="372" t="str">
        <f t="shared" si="21"/>
        <v/>
      </c>
      <c r="G366" s="370" t="str">
        <f t="shared" si="22"/>
        <v>否</v>
      </c>
      <c r="H366" s="218" t="str">
        <f t="shared" si="23"/>
        <v>项</v>
      </c>
    </row>
    <row r="367" s="264" customFormat="1" ht="36" customHeight="1" spans="1:8">
      <c r="A367" s="354">
        <f t="shared" si="20"/>
        <v>7</v>
      </c>
      <c r="B367" s="236">
        <v>2050103</v>
      </c>
      <c r="C367" s="237" t="s">
        <v>141</v>
      </c>
      <c r="D367" s="371">
        <v>0</v>
      </c>
      <c r="E367" s="371"/>
      <c r="F367" s="372" t="str">
        <f t="shared" si="21"/>
        <v/>
      </c>
      <c r="G367" s="370" t="str">
        <f t="shared" si="22"/>
        <v>否</v>
      </c>
      <c r="H367" s="218" t="str">
        <f t="shared" si="23"/>
        <v>项</v>
      </c>
    </row>
    <row r="368" s="264" customFormat="1" ht="36" customHeight="1" spans="1:8">
      <c r="A368" s="354">
        <f t="shared" si="20"/>
        <v>7</v>
      </c>
      <c r="B368" s="236">
        <v>2050199</v>
      </c>
      <c r="C368" s="237" t="s">
        <v>355</v>
      </c>
      <c r="D368" s="371">
        <v>415</v>
      </c>
      <c r="E368" s="371">
        <v>547</v>
      </c>
      <c r="F368" s="372">
        <f t="shared" si="21"/>
        <v>0.318</v>
      </c>
      <c r="G368" s="370" t="str">
        <f t="shared" si="22"/>
        <v>是</v>
      </c>
      <c r="H368" s="218" t="str">
        <f t="shared" si="23"/>
        <v>项</v>
      </c>
    </row>
    <row r="369" s="218" customFormat="1" ht="36" customHeight="1" spans="1:8">
      <c r="A369" s="354">
        <f t="shared" si="20"/>
        <v>5</v>
      </c>
      <c r="B369" s="236">
        <v>20502</v>
      </c>
      <c r="C369" s="237" t="s">
        <v>356</v>
      </c>
      <c r="D369" s="371">
        <f>SUM(D370:D375)</f>
        <v>39940</v>
      </c>
      <c r="E369" s="371">
        <f>SUM(E370:E375)</f>
        <v>32319</v>
      </c>
      <c r="F369" s="372">
        <f t="shared" si="21"/>
        <v>-0.191</v>
      </c>
      <c r="G369" s="370" t="str">
        <f t="shared" si="22"/>
        <v>是</v>
      </c>
      <c r="H369" s="218" t="str">
        <f t="shared" si="23"/>
        <v>款</v>
      </c>
    </row>
    <row r="370" s="264" customFormat="1" ht="36" customHeight="1" spans="1:8">
      <c r="A370" s="354">
        <f t="shared" si="20"/>
        <v>7</v>
      </c>
      <c r="B370" s="236">
        <v>2050201</v>
      </c>
      <c r="C370" s="237" t="s">
        <v>357</v>
      </c>
      <c r="D370" s="371">
        <v>2525</v>
      </c>
      <c r="E370" s="371">
        <v>2922</v>
      </c>
      <c r="F370" s="372">
        <f t="shared" si="21"/>
        <v>0.157</v>
      </c>
      <c r="G370" s="370" t="str">
        <f t="shared" si="22"/>
        <v>是</v>
      </c>
      <c r="H370" s="218" t="str">
        <f t="shared" si="23"/>
        <v>项</v>
      </c>
    </row>
    <row r="371" s="264" customFormat="1" ht="36" customHeight="1" spans="1:8">
      <c r="A371" s="354">
        <f t="shared" si="20"/>
        <v>7</v>
      </c>
      <c r="B371" s="236">
        <v>2050202</v>
      </c>
      <c r="C371" s="237" t="s">
        <v>358</v>
      </c>
      <c r="D371" s="371">
        <v>13620</v>
      </c>
      <c r="E371" s="371">
        <v>12941</v>
      </c>
      <c r="F371" s="372">
        <f t="shared" si="21"/>
        <v>-0.05</v>
      </c>
      <c r="G371" s="370" t="str">
        <f t="shared" si="22"/>
        <v>是</v>
      </c>
      <c r="H371" s="218" t="str">
        <f t="shared" si="23"/>
        <v>项</v>
      </c>
    </row>
    <row r="372" s="264" customFormat="1" ht="36" customHeight="1" spans="1:8">
      <c r="A372" s="354">
        <f t="shared" si="20"/>
        <v>7</v>
      </c>
      <c r="B372" s="236">
        <v>2050203</v>
      </c>
      <c r="C372" s="237" t="s">
        <v>359</v>
      </c>
      <c r="D372" s="371">
        <v>7205</v>
      </c>
      <c r="E372" s="371">
        <v>6358</v>
      </c>
      <c r="F372" s="372">
        <f t="shared" si="21"/>
        <v>-0.118</v>
      </c>
      <c r="G372" s="370" t="str">
        <f t="shared" si="22"/>
        <v>是</v>
      </c>
      <c r="H372" s="218" t="str">
        <f t="shared" si="23"/>
        <v>项</v>
      </c>
    </row>
    <row r="373" s="264" customFormat="1" ht="36" customHeight="1" spans="1:8">
      <c r="A373" s="354">
        <f t="shared" si="20"/>
        <v>7</v>
      </c>
      <c r="B373" s="236">
        <v>2050204</v>
      </c>
      <c r="C373" s="237" t="s">
        <v>360</v>
      </c>
      <c r="D373" s="371">
        <v>2850</v>
      </c>
      <c r="E373" s="371">
        <v>2775</v>
      </c>
      <c r="F373" s="372">
        <f t="shared" si="21"/>
        <v>-0.026</v>
      </c>
      <c r="G373" s="370" t="str">
        <f t="shared" si="22"/>
        <v>是</v>
      </c>
      <c r="H373" s="218" t="str">
        <f t="shared" si="23"/>
        <v>项</v>
      </c>
    </row>
    <row r="374" s="264" customFormat="1" ht="36" customHeight="1" spans="1:8">
      <c r="A374" s="354">
        <f t="shared" si="20"/>
        <v>7</v>
      </c>
      <c r="B374" s="236">
        <v>2050205</v>
      </c>
      <c r="C374" s="237" t="s">
        <v>361</v>
      </c>
      <c r="D374" s="371">
        <v>0</v>
      </c>
      <c r="E374" s="371"/>
      <c r="F374" s="372" t="str">
        <f t="shared" si="21"/>
        <v/>
      </c>
      <c r="G374" s="370" t="str">
        <f t="shared" si="22"/>
        <v>否</v>
      </c>
      <c r="H374" s="218" t="str">
        <f t="shared" si="23"/>
        <v>项</v>
      </c>
    </row>
    <row r="375" s="264" customFormat="1" ht="36" customHeight="1" spans="1:8">
      <c r="A375" s="354">
        <f t="shared" si="20"/>
        <v>7</v>
      </c>
      <c r="B375" s="236">
        <v>2050299</v>
      </c>
      <c r="C375" s="237" t="s">
        <v>364</v>
      </c>
      <c r="D375" s="371">
        <v>13740</v>
      </c>
      <c r="E375" s="371">
        <v>7323</v>
      </c>
      <c r="F375" s="372">
        <f t="shared" si="21"/>
        <v>-0.467</v>
      </c>
      <c r="G375" s="370" t="str">
        <f t="shared" si="22"/>
        <v>是</v>
      </c>
      <c r="H375" s="218" t="str">
        <f t="shared" si="23"/>
        <v>项</v>
      </c>
    </row>
    <row r="376" s="218" customFormat="1" ht="36" customHeight="1" spans="1:8">
      <c r="A376" s="354">
        <f t="shared" si="20"/>
        <v>5</v>
      </c>
      <c r="B376" s="236">
        <v>20503</v>
      </c>
      <c r="C376" s="237" t="s">
        <v>365</v>
      </c>
      <c r="D376" s="371">
        <f>SUM(D377:D381)</f>
        <v>1121</v>
      </c>
      <c r="E376" s="371">
        <f>SUM(E377:E381)</f>
        <v>1243</v>
      </c>
      <c r="F376" s="372">
        <f t="shared" si="21"/>
        <v>0.109</v>
      </c>
      <c r="G376" s="370" t="str">
        <f t="shared" si="22"/>
        <v>是</v>
      </c>
      <c r="H376" s="218" t="str">
        <f t="shared" si="23"/>
        <v>款</v>
      </c>
    </row>
    <row r="377" s="264" customFormat="1" ht="36" customHeight="1" spans="1:8">
      <c r="A377" s="354">
        <f t="shared" si="20"/>
        <v>7</v>
      </c>
      <c r="B377" s="236">
        <v>2050301</v>
      </c>
      <c r="C377" s="237" t="s">
        <v>366</v>
      </c>
      <c r="D377" s="371">
        <v>0</v>
      </c>
      <c r="E377" s="371"/>
      <c r="F377" s="372" t="str">
        <f t="shared" si="21"/>
        <v/>
      </c>
      <c r="G377" s="370" t="str">
        <f t="shared" si="22"/>
        <v>否</v>
      </c>
      <c r="H377" s="218" t="str">
        <f t="shared" si="23"/>
        <v>项</v>
      </c>
    </row>
    <row r="378" s="264" customFormat="1" ht="36" customHeight="1" spans="1:8">
      <c r="A378" s="354">
        <f t="shared" si="20"/>
        <v>7</v>
      </c>
      <c r="B378" s="236">
        <v>2050302</v>
      </c>
      <c r="C378" s="237" t="s">
        <v>367</v>
      </c>
      <c r="D378" s="371">
        <v>1121</v>
      </c>
      <c r="E378" s="371">
        <v>1243</v>
      </c>
      <c r="F378" s="372">
        <f t="shared" si="21"/>
        <v>0.109</v>
      </c>
      <c r="G378" s="370" t="str">
        <f t="shared" si="22"/>
        <v>是</v>
      </c>
      <c r="H378" s="218" t="str">
        <f t="shared" si="23"/>
        <v>项</v>
      </c>
    </row>
    <row r="379" s="264" customFormat="1" ht="36" customHeight="1" spans="1:8">
      <c r="A379" s="354">
        <f t="shared" si="20"/>
        <v>7</v>
      </c>
      <c r="B379" s="236">
        <v>2050303</v>
      </c>
      <c r="C379" s="237" t="s">
        <v>368</v>
      </c>
      <c r="D379" s="371">
        <v>0</v>
      </c>
      <c r="E379" s="371"/>
      <c r="F379" s="372" t="str">
        <f t="shared" si="21"/>
        <v/>
      </c>
      <c r="G379" s="370" t="str">
        <f t="shared" si="22"/>
        <v>否</v>
      </c>
      <c r="H379" s="218" t="str">
        <f t="shared" si="23"/>
        <v>项</v>
      </c>
    </row>
    <row r="380" s="264" customFormat="1" ht="36" customHeight="1" spans="1:8">
      <c r="A380" s="354">
        <f t="shared" si="20"/>
        <v>7</v>
      </c>
      <c r="B380" s="236">
        <v>2050305</v>
      </c>
      <c r="C380" s="237" t="s">
        <v>370</v>
      </c>
      <c r="D380" s="371">
        <v>0</v>
      </c>
      <c r="E380" s="371"/>
      <c r="F380" s="372" t="str">
        <f t="shared" si="21"/>
        <v/>
      </c>
      <c r="G380" s="370" t="str">
        <f t="shared" si="22"/>
        <v>否</v>
      </c>
      <c r="H380" s="218" t="str">
        <f t="shared" si="23"/>
        <v>项</v>
      </c>
    </row>
    <row r="381" s="264" customFormat="1" ht="36" customHeight="1" spans="1:8">
      <c r="A381" s="354">
        <f t="shared" si="20"/>
        <v>7</v>
      </c>
      <c r="B381" s="236">
        <v>2050399</v>
      </c>
      <c r="C381" s="237" t="s">
        <v>371</v>
      </c>
      <c r="D381" s="371">
        <v>0</v>
      </c>
      <c r="E381" s="371"/>
      <c r="F381" s="372" t="str">
        <f t="shared" si="21"/>
        <v/>
      </c>
      <c r="G381" s="370" t="str">
        <f t="shared" si="22"/>
        <v>否</v>
      </c>
      <c r="H381" s="218" t="str">
        <f t="shared" si="23"/>
        <v>项</v>
      </c>
    </row>
    <row r="382" s="218" customFormat="1" ht="36" customHeight="1" spans="1:8">
      <c r="A382" s="354">
        <f t="shared" si="20"/>
        <v>5</v>
      </c>
      <c r="B382" s="236">
        <v>20504</v>
      </c>
      <c r="C382" s="237" t="s">
        <v>372</v>
      </c>
      <c r="D382" s="371">
        <f>SUM(D383:D387)</f>
        <v>0</v>
      </c>
      <c r="E382" s="371">
        <f>SUM(E383:E387)</f>
        <v>0</v>
      </c>
      <c r="F382" s="372" t="str">
        <f t="shared" si="21"/>
        <v/>
      </c>
      <c r="G382" s="370" t="str">
        <f t="shared" si="22"/>
        <v>否</v>
      </c>
      <c r="H382" s="218" t="str">
        <f t="shared" si="23"/>
        <v>款</v>
      </c>
    </row>
    <row r="383" s="264" customFormat="1" ht="36" customHeight="1" spans="1:8">
      <c r="A383" s="354">
        <f t="shared" si="20"/>
        <v>7</v>
      </c>
      <c r="B383" s="236">
        <v>2050401</v>
      </c>
      <c r="C383" s="237" t="s">
        <v>373</v>
      </c>
      <c r="D383" s="371">
        <v>0</v>
      </c>
      <c r="E383" s="371"/>
      <c r="F383" s="372" t="str">
        <f t="shared" si="21"/>
        <v/>
      </c>
      <c r="G383" s="370" t="str">
        <f t="shared" si="22"/>
        <v>否</v>
      </c>
      <c r="H383" s="218" t="str">
        <f t="shared" si="23"/>
        <v>项</v>
      </c>
    </row>
    <row r="384" s="264" customFormat="1" ht="36" customHeight="1" spans="1:8">
      <c r="A384" s="354">
        <f t="shared" si="20"/>
        <v>7</v>
      </c>
      <c r="B384" s="236">
        <v>2050402</v>
      </c>
      <c r="C384" s="237" t="s">
        <v>374</v>
      </c>
      <c r="D384" s="371">
        <v>0</v>
      </c>
      <c r="E384" s="371"/>
      <c r="F384" s="372" t="str">
        <f t="shared" si="21"/>
        <v/>
      </c>
      <c r="G384" s="370" t="str">
        <f t="shared" si="22"/>
        <v>否</v>
      </c>
      <c r="H384" s="218" t="str">
        <f t="shared" si="23"/>
        <v>项</v>
      </c>
    </row>
    <row r="385" s="264" customFormat="1" ht="36" customHeight="1" spans="1:8">
      <c r="A385" s="354">
        <f t="shared" si="20"/>
        <v>7</v>
      </c>
      <c r="B385" s="236">
        <v>2050403</v>
      </c>
      <c r="C385" s="237" t="s">
        <v>375</v>
      </c>
      <c r="D385" s="371">
        <v>0</v>
      </c>
      <c r="E385" s="371"/>
      <c r="F385" s="372" t="str">
        <f t="shared" si="21"/>
        <v/>
      </c>
      <c r="G385" s="370" t="str">
        <f t="shared" si="22"/>
        <v>否</v>
      </c>
      <c r="H385" s="218" t="str">
        <f t="shared" si="23"/>
        <v>项</v>
      </c>
    </row>
    <row r="386" s="264" customFormat="1" ht="36" customHeight="1" spans="1:8">
      <c r="A386" s="354">
        <f t="shared" si="20"/>
        <v>7</v>
      </c>
      <c r="B386" s="236">
        <v>2050404</v>
      </c>
      <c r="C386" s="237" t="s">
        <v>376</v>
      </c>
      <c r="D386" s="371">
        <v>0</v>
      </c>
      <c r="E386" s="371"/>
      <c r="F386" s="372" t="str">
        <f t="shared" si="21"/>
        <v/>
      </c>
      <c r="G386" s="370" t="str">
        <f t="shared" si="22"/>
        <v>否</v>
      </c>
      <c r="H386" s="218" t="str">
        <f t="shared" si="23"/>
        <v>项</v>
      </c>
    </row>
    <row r="387" s="264" customFormat="1" ht="36" customHeight="1" spans="1:8">
      <c r="A387" s="354">
        <f t="shared" si="20"/>
        <v>7</v>
      </c>
      <c r="B387" s="236">
        <v>2050499</v>
      </c>
      <c r="C387" s="237" t="s">
        <v>377</v>
      </c>
      <c r="D387" s="371">
        <v>0</v>
      </c>
      <c r="E387" s="371"/>
      <c r="F387" s="372" t="str">
        <f t="shared" si="21"/>
        <v/>
      </c>
      <c r="G387" s="370" t="str">
        <f t="shared" si="22"/>
        <v>否</v>
      </c>
      <c r="H387" s="218" t="str">
        <f t="shared" si="23"/>
        <v>项</v>
      </c>
    </row>
    <row r="388" s="218" customFormat="1" ht="36" customHeight="1" spans="1:8">
      <c r="A388" s="354">
        <f t="shared" ref="A388:A451" si="24">LEN(B388)</f>
        <v>5</v>
      </c>
      <c r="B388" s="236">
        <v>20505</v>
      </c>
      <c r="C388" s="237" t="s">
        <v>378</v>
      </c>
      <c r="D388" s="371">
        <f>SUM(D389:D391)</f>
        <v>0</v>
      </c>
      <c r="E388" s="371">
        <f>SUM(E389:E391)</f>
        <v>0</v>
      </c>
      <c r="F388" s="372" t="str">
        <f t="shared" ref="F388:F451" si="25">IF(D388&gt;0,E388/D388-1,IF(D388&lt;0,-(E388/D388-1),""))</f>
        <v/>
      </c>
      <c r="G388" s="370" t="str">
        <f t="shared" ref="G388:G451" si="26">IF(LEN(B388)=3,"是",IF(C388&lt;&gt;"",IF(SUM(D388:E388)&lt;&gt;0,"是","否"),"是"))</f>
        <v>否</v>
      </c>
      <c r="H388" s="218" t="str">
        <f t="shared" ref="H388:H451" si="27">IF(LEN(B388)=3,"类",IF(LEN(B388)=5,"款","项"))</f>
        <v>款</v>
      </c>
    </row>
    <row r="389" s="264" customFormat="1" ht="36" customHeight="1" spans="1:8">
      <c r="A389" s="354">
        <f t="shared" si="24"/>
        <v>7</v>
      </c>
      <c r="B389" s="236">
        <v>2050501</v>
      </c>
      <c r="C389" s="237" t="s">
        <v>379</v>
      </c>
      <c r="D389" s="371">
        <v>0</v>
      </c>
      <c r="E389" s="371"/>
      <c r="F389" s="372" t="str">
        <f t="shared" si="25"/>
        <v/>
      </c>
      <c r="G389" s="370" t="str">
        <f t="shared" si="26"/>
        <v>否</v>
      </c>
      <c r="H389" s="218" t="str">
        <f t="shared" si="27"/>
        <v>项</v>
      </c>
    </row>
    <row r="390" s="264" customFormat="1" ht="36" customHeight="1" spans="1:8">
      <c r="A390" s="354">
        <f t="shared" si="24"/>
        <v>7</v>
      </c>
      <c r="B390" s="236">
        <v>2050502</v>
      </c>
      <c r="C390" s="237" t="s">
        <v>380</v>
      </c>
      <c r="D390" s="371">
        <v>0</v>
      </c>
      <c r="E390" s="371"/>
      <c r="F390" s="372" t="str">
        <f t="shared" si="25"/>
        <v/>
      </c>
      <c r="G390" s="370" t="str">
        <f t="shared" si="26"/>
        <v>否</v>
      </c>
      <c r="H390" s="218" t="str">
        <f t="shared" si="27"/>
        <v>项</v>
      </c>
    </row>
    <row r="391" s="264" customFormat="1" ht="36" customHeight="1" spans="1:8">
      <c r="A391" s="354">
        <f t="shared" si="24"/>
        <v>7</v>
      </c>
      <c r="B391" s="236">
        <v>2050599</v>
      </c>
      <c r="C391" s="237" t="s">
        <v>381</v>
      </c>
      <c r="D391" s="371">
        <v>0</v>
      </c>
      <c r="E391" s="371"/>
      <c r="F391" s="372" t="str">
        <f t="shared" si="25"/>
        <v/>
      </c>
      <c r="G391" s="370" t="str">
        <f t="shared" si="26"/>
        <v>否</v>
      </c>
      <c r="H391" s="218" t="str">
        <f t="shared" si="27"/>
        <v>项</v>
      </c>
    </row>
    <row r="392" s="351" customFormat="1" ht="36" customHeight="1" spans="1:8">
      <c r="A392" s="354">
        <f t="shared" si="24"/>
        <v>5</v>
      </c>
      <c r="B392" s="236">
        <v>20506</v>
      </c>
      <c r="C392" s="237" t="s">
        <v>382</v>
      </c>
      <c r="D392" s="371">
        <f>SUM(D393:D395)</f>
        <v>0</v>
      </c>
      <c r="E392" s="371">
        <f>SUM(E393:E395)</f>
        <v>0</v>
      </c>
      <c r="F392" s="372" t="str">
        <f t="shared" si="25"/>
        <v/>
      </c>
      <c r="G392" s="370" t="str">
        <f t="shared" si="26"/>
        <v>否</v>
      </c>
      <c r="H392" s="218" t="str">
        <f t="shared" si="27"/>
        <v>款</v>
      </c>
    </row>
    <row r="393" s="264" customFormat="1" ht="36" customHeight="1" spans="1:8">
      <c r="A393" s="354">
        <f t="shared" si="24"/>
        <v>7</v>
      </c>
      <c r="B393" s="236">
        <v>2050601</v>
      </c>
      <c r="C393" s="237" t="s">
        <v>383</v>
      </c>
      <c r="D393" s="371">
        <v>0</v>
      </c>
      <c r="E393" s="371"/>
      <c r="F393" s="372" t="str">
        <f t="shared" si="25"/>
        <v/>
      </c>
      <c r="G393" s="370" t="str">
        <f t="shared" si="26"/>
        <v>否</v>
      </c>
      <c r="H393" s="218" t="str">
        <f t="shared" si="27"/>
        <v>项</v>
      </c>
    </row>
    <row r="394" s="264" customFormat="1" ht="36" customHeight="1" spans="1:8">
      <c r="A394" s="354">
        <f t="shared" si="24"/>
        <v>7</v>
      </c>
      <c r="B394" s="236">
        <v>2050602</v>
      </c>
      <c r="C394" s="237" t="s">
        <v>384</v>
      </c>
      <c r="D394" s="371">
        <v>0</v>
      </c>
      <c r="E394" s="371"/>
      <c r="F394" s="372" t="str">
        <f t="shared" si="25"/>
        <v/>
      </c>
      <c r="G394" s="370" t="str">
        <f t="shared" si="26"/>
        <v>否</v>
      </c>
      <c r="H394" s="218" t="str">
        <f t="shared" si="27"/>
        <v>项</v>
      </c>
    </row>
    <row r="395" s="351" customFormat="1" ht="36" customHeight="1" spans="1:8">
      <c r="A395" s="354">
        <f t="shared" si="24"/>
        <v>7</v>
      </c>
      <c r="B395" s="236">
        <v>2050699</v>
      </c>
      <c r="C395" s="237" t="s">
        <v>385</v>
      </c>
      <c r="D395" s="371">
        <v>0</v>
      </c>
      <c r="E395" s="371"/>
      <c r="F395" s="372" t="str">
        <f t="shared" si="25"/>
        <v/>
      </c>
      <c r="G395" s="370" t="str">
        <f t="shared" si="26"/>
        <v>否</v>
      </c>
      <c r="H395" s="218" t="str">
        <f t="shared" si="27"/>
        <v>项</v>
      </c>
    </row>
    <row r="396" s="218" customFormat="1" ht="36" customHeight="1" spans="1:8">
      <c r="A396" s="354">
        <f t="shared" si="24"/>
        <v>5</v>
      </c>
      <c r="B396" s="236">
        <v>20507</v>
      </c>
      <c r="C396" s="237" t="s">
        <v>386</v>
      </c>
      <c r="D396" s="371">
        <f>SUM(D397:D399)</f>
        <v>5</v>
      </c>
      <c r="E396" s="371">
        <f>SUM(E397:E399)</f>
        <v>3</v>
      </c>
      <c r="F396" s="372">
        <f t="shared" si="25"/>
        <v>-0.4</v>
      </c>
      <c r="G396" s="370" t="str">
        <f t="shared" si="26"/>
        <v>是</v>
      </c>
      <c r="H396" s="218" t="str">
        <f t="shared" si="27"/>
        <v>款</v>
      </c>
    </row>
    <row r="397" s="264" customFormat="1" ht="36" customHeight="1" spans="1:8">
      <c r="A397" s="354">
        <f t="shared" si="24"/>
        <v>7</v>
      </c>
      <c r="B397" s="236">
        <v>2050701</v>
      </c>
      <c r="C397" s="237" t="s">
        <v>387</v>
      </c>
      <c r="D397" s="371">
        <v>0</v>
      </c>
      <c r="E397" s="371">
        <v>3</v>
      </c>
      <c r="F397" s="372" t="str">
        <f t="shared" si="25"/>
        <v/>
      </c>
      <c r="G397" s="370" t="str">
        <f t="shared" si="26"/>
        <v>是</v>
      </c>
      <c r="H397" s="218" t="str">
        <f t="shared" si="27"/>
        <v>项</v>
      </c>
    </row>
    <row r="398" s="264" customFormat="1" ht="36" customHeight="1" spans="1:8">
      <c r="A398" s="354">
        <f t="shared" si="24"/>
        <v>7</v>
      </c>
      <c r="B398" s="236">
        <v>2050702</v>
      </c>
      <c r="C398" s="237" t="s">
        <v>388</v>
      </c>
      <c r="D398" s="371">
        <v>0</v>
      </c>
      <c r="E398" s="371"/>
      <c r="F398" s="372" t="str">
        <f t="shared" si="25"/>
        <v/>
      </c>
      <c r="G398" s="370" t="str">
        <f t="shared" si="26"/>
        <v>否</v>
      </c>
      <c r="H398" s="218" t="str">
        <f t="shared" si="27"/>
        <v>项</v>
      </c>
    </row>
    <row r="399" s="264" customFormat="1" ht="36" customHeight="1" spans="1:8">
      <c r="A399" s="354">
        <f t="shared" si="24"/>
        <v>7</v>
      </c>
      <c r="B399" s="236">
        <v>2050799</v>
      </c>
      <c r="C399" s="237" t="s">
        <v>389</v>
      </c>
      <c r="D399" s="371">
        <v>5</v>
      </c>
      <c r="E399" s="371"/>
      <c r="F399" s="372">
        <f t="shared" si="25"/>
        <v>-1</v>
      </c>
      <c r="G399" s="370" t="str">
        <f t="shared" si="26"/>
        <v>是</v>
      </c>
      <c r="H399" s="218" t="str">
        <f t="shared" si="27"/>
        <v>项</v>
      </c>
    </row>
    <row r="400" s="218" customFormat="1" ht="36" customHeight="1" spans="1:8">
      <c r="A400" s="354">
        <f t="shared" si="24"/>
        <v>5</v>
      </c>
      <c r="B400" s="236">
        <v>20508</v>
      </c>
      <c r="C400" s="237" t="s">
        <v>390</v>
      </c>
      <c r="D400" s="371">
        <f>SUM(D401:D405)</f>
        <v>331</v>
      </c>
      <c r="E400" s="371">
        <f>SUM(E401:E405)</f>
        <v>235</v>
      </c>
      <c r="F400" s="372">
        <f t="shared" si="25"/>
        <v>-0.29</v>
      </c>
      <c r="G400" s="370" t="str">
        <f t="shared" si="26"/>
        <v>是</v>
      </c>
      <c r="H400" s="218" t="str">
        <f t="shared" si="27"/>
        <v>款</v>
      </c>
    </row>
    <row r="401" s="264" customFormat="1" ht="36" customHeight="1" spans="1:8">
      <c r="A401" s="354">
        <f t="shared" si="24"/>
        <v>7</v>
      </c>
      <c r="B401" s="236">
        <v>2050801</v>
      </c>
      <c r="C401" s="237" t="s">
        <v>391</v>
      </c>
      <c r="D401" s="371">
        <v>13</v>
      </c>
      <c r="E401" s="371"/>
      <c r="F401" s="372">
        <f t="shared" si="25"/>
        <v>-1</v>
      </c>
      <c r="G401" s="370" t="str">
        <f t="shared" si="26"/>
        <v>是</v>
      </c>
      <c r="H401" s="218" t="str">
        <f t="shared" si="27"/>
        <v>项</v>
      </c>
    </row>
    <row r="402" s="264" customFormat="1" ht="36" customHeight="1" spans="1:8">
      <c r="A402" s="354">
        <f t="shared" si="24"/>
        <v>7</v>
      </c>
      <c r="B402" s="236">
        <v>2050802</v>
      </c>
      <c r="C402" s="237" t="s">
        <v>392</v>
      </c>
      <c r="D402" s="371">
        <v>314</v>
      </c>
      <c r="E402" s="371">
        <v>235</v>
      </c>
      <c r="F402" s="372">
        <f t="shared" si="25"/>
        <v>-0.252</v>
      </c>
      <c r="G402" s="370" t="str">
        <f t="shared" si="26"/>
        <v>是</v>
      </c>
      <c r="H402" s="218" t="str">
        <f t="shared" si="27"/>
        <v>项</v>
      </c>
    </row>
    <row r="403" s="264" customFormat="1" ht="36" customHeight="1" spans="1:8">
      <c r="A403" s="354">
        <f t="shared" si="24"/>
        <v>7</v>
      </c>
      <c r="B403" s="236">
        <v>2050803</v>
      </c>
      <c r="C403" s="237" t="s">
        <v>393</v>
      </c>
      <c r="D403" s="371">
        <v>0</v>
      </c>
      <c r="E403" s="371"/>
      <c r="F403" s="372" t="str">
        <f t="shared" si="25"/>
        <v/>
      </c>
      <c r="G403" s="370" t="str">
        <f t="shared" si="26"/>
        <v>否</v>
      </c>
      <c r="H403" s="218" t="str">
        <f t="shared" si="27"/>
        <v>项</v>
      </c>
    </row>
    <row r="404" s="264" customFormat="1" ht="36" customHeight="1" spans="1:8">
      <c r="A404" s="354">
        <f t="shared" si="24"/>
        <v>7</v>
      </c>
      <c r="B404" s="236">
        <v>2050804</v>
      </c>
      <c r="C404" s="237" t="s">
        <v>394</v>
      </c>
      <c r="D404" s="371">
        <v>0</v>
      </c>
      <c r="E404" s="371"/>
      <c r="F404" s="372" t="str">
        <f t="shared" si="25"/>
        <v/>
      </c>
      <c r="G404" s="370" t="str">
        <f t="shared" si="26"/>
        <v>否</v>
      </c>
      <c r="H404" s="218" t="str">
        <f t="shared" si="27"/>
        <v>项</v>
      </c>
    </row>
    <row r="405" s="264" customFormat="1" ht="36" customHeight="1" spans="1:8">
      <c r="A405" s="354">
        <f t="shared" si="24"/>
        <v>7</v>
      </c>
      <c r="B405" s="236">
        <v>2050899</v>
      </c>
      <c r="C405" s="237" t="s">
        <v>395</v>
      </c>
      <c r="D405" s="371">
        <v>4</v>
      </c>
      <c r="E405" s="371"/>
      <c r="F405" s="372">
        <f t="shared" si="25"/>
        <v>-1</v>
      </c>
      <c r="G405" s="370" t="str">
        <f t="shared" si="26"/>
        <v>是</v>
      </c>
      <c r="H405" s="218" t="str">
        <f t="shared" si="27"/>
        <v>项</v>
      </c>
    </row>
    <row r="406" s="218" customFormat="1" ht="36" customHeight="1" spans="1:8">
      <c r="A406" s="354">
        <f t="shared" si="24"/>
        <v>5</v>
      </c>
      <c r="B406" s="236">
        <v>20509</v>
      </c>
      <c r="C406" s="237" t="s">
        <v>396</v>
      </c>
      <c r="D406" s="371">
        <f>SUM(D407:D412)</f>
        <v>0</v>
      </c>
      <c r="E406" s="371">
        <f>SUM(E407:E412)</f>
        <v>0</v>
      </c>
      <c r="F406" s="372" t="str">
        <f t="shared" si="25"/>
        <v/>
      </c>
      <c r="G406" s="370" t="str">
        <f t="shared" si="26"/>
        <v>否</v>
      </c>
      <c r="H406" s="218" t="str">
        <f t="shared" si="27"/>
        <v>款</v>
      </c>
    </row>
    <row r="407" s="264" customFormat="1" ht="36" customHeight="1" spans="1:8">
      <c r="A407" s="354">
        <f t="shared" si="24"/>
        <v>7</v>
      </c>
      <c r="B407" s="236">
        <v>2050901</v>
      </c>
      <c r="C407" s="237" t="s">
        <v>397</v>
      </c>
      <c r="D407" s="371">
        <v>0</v>
      </c>
      <c r="E407" s="371"/>
      <c r="F407" s="372" t="str">
        <f t="shared" si="25"/>
        <v/>
      </c>
      <c r="G407" s="370" t="str">
        <f t="shared" si="26"/>
        <v>否</v>
      </c>
      <c r="H407" s="218" t="str">
        <f t="shared" si="27"/>
        <v>项</v>
      </c>
    </row>
    <row r="408" s="264" customFormat="1" ht="36" customHeight="1" spans="1:8">
      <c r="A408" s="354">
        <f t="shared" si="24"/>
        <v>7</v>
      </c>
      <c r="B408" s="236">
        <v>2050902</v>
      </c>
      <c r="C408" s="237" t="s">
        <v>398</v>
      </c>
      <c r="D408" s="371">
        <v>0</v>
      </c>
      <c r="E408" s="371"/>
      <c r="F408" s="372" t="str">
        <f t="shared" si="25"/>
        <v/>
      </c>
      <c r="G408" s="370" t="str">
        <f t="shared" si="26"/>
        <v>否</v>
      </c>
      <c r="H408" s="218" t="str">
        <f t="shared" si="27"/>
        <v>项</v>
      </c>
    </row>
    <row r="409" s="264" customFormat="1" ht="36" customHeight="1" spans="1:8">
      <c r="A409" s="354">
        <f t="shared" si="24"/>
        <v>7</v>
      </c>
      <c r="B409" s="236">
        <v>2050903</v>
      </c>
      <c r="C409" s="237" t="s">
        <v>399</v>
      </c>
      <c r="D409" s="371">
        <v>0</v>
      </c>
      <c r="E409" s="371"/>
      <c r="F409" s="372" t="str">
        <f t="shared" si="25"/>
        <v/>
      </c>
      <c r="G409" s="370" t="str">
        <f t="shared" si="26"/>
        <v>否</v>
      </c>
      <c r="H409" s="218" t="str">
        <f t="shared" si="27"/>
        <v>项</v>
      </c>
    </row>
    <row r="410" s="264" customFormat="1" ht="36" customHeight="1" spans="1:8">
      <c r="A410" s="354">
        <f t="shared" si="24"/>
        <v>7</v>
      </c>
      <c r="B410" s="236">
        <v>2050904</v>
      </c>
      <c r="C410" s="237" t="s">
        <v>400</v>
      </c>
      <c r="D410" s="371">
        <v>0</v>
      </c>
      <c r="E410" s="371"/>
      <c r="F410" s="372" t="str">
        <f t="shared" si="25"/>
        <v/>
      </c>
      <c r="G410" s="370" t="str">
        <f t="shared" si="26"/>
        <v>否</v>
      </c>
      <c r="H410" s="218" t="str">
        <f t="shared" si="27"/>
        <v>项</v>
      </c>
    </row>
    <row r="411" s="264" customFormat="1" ht="36" customHeight="1" spans="1:8">
      <c r="A411" s="354">
        <f t="shared" si="24"/>
        <v>7</v>
      </c>
      <c r="B411" s="236">
        <v>2050905</v>
      </c>
      <c r="C411" s="237" t="s">
        <v>401</v>
      </c>
      <c r="D411" s="371">
        <v>0</v>
      </c>
      <c r="E411" s="371"/>
      <c r="F411" s="372" t="str">
        <f t="shared" si="25"/>
        <v/>
      </c>
      <c r="G411" s="370" t="str">
        <f t="shared" si="26"/>
        <v>否</v>
      </c>
      <c r="H411" s="218" t="str">
        <f t="shared" si="27"/>
        <v>项</v>
      </c>
    </row>
    <row r="412" s="264" customFormat="1" ht="36" customHeight="1" spans="1:8">
      <c r="A412" s="354">
        <f t="shared" si="24"/>
        <v>7</v>
      </c>
      <c r="B412" s="236">
        <v>2050999</v>
      </c>
      <c r="C412" s="237" t="s">
        <v>402</v>
      </c>
      <c r="D412" s="371">
        <v>0</v>
      </c>
      <c r="E412" s="371"/>
      <c r="F412" s="372" t="str">
        <f t="shared" si="25"/>
        <v/>
      </c>
      <c r="G412" s="370" t="str">
        <f t="shared" si="26"/>
        <v>否</v>
      </c>
      <c r="H412" s="218" t="str">
        <f t="shared" si="27"/>
        <v>项</v>
      </c>
    </row>
    <row r="413" s="218" customFormat="1" ht="36" customHeight="1" spans="1:8">
      <c r="A413" s="354">
        <f t="shared" si="24"/>
        <v>5</v>
      </c>
      <c r="B413" s="236">
        <v>20599</v>
      </c>
      <c r="C413" s="237" t="s">
        <v>403</v>
      </c>
      <c r="D413" s="371">
        <f>D414</f>
        <v>1406</v>
      </c>
      <c r="E413" s="371">
        <f>E414</f>
        <v>165</v>
      </c>
      <c r="F413" s="372">
        <f t="shared" si="25"/>
        <v>-0.883</v>
      </c>
      <c r="G413" s="370" t="str">
        <f t="shared" si="26"/>
        <v>是</v>
      </c>
      <c r="H413" s="218" t="str">
        <f t="shared" si="27"/>
        <v>款</v>
      </c>
    </row>
    <row r="414" s="264" customFormat="1" ht="36" customHeight="1" spans="1:8">
      <c r="A414" s="354">
        <f t="shared" si="24"/>
        <v>7</v>
      </c>
      <c r="B414" s="241">
        <v>2059999</v>
      </c>
      <c r="C414" s="237" t="s">
        <v>1604</v>
      </c>
      <c r="D414" s="371">
        <v>1406</v>
      </c>
      <c r="E414" s="371">
        <v>165</v>
      </c>
      <c r="F414" s="372">
        <f t="shared" si="25"/>
        <v>-0.883</v>
      </c>
      <c r="G414" s="370" t="str">
        <f t="shared" si="26"/>
        <v>是</v>
      </c>
      <c r="H414" s="218" t="str">
        <f t="shared" si="27"/>
        <v>项</v>
      </c>
    </row>
    <row r="415" s="218" customFormat="1" ht="36" customHeight="1" spans="1:8">
      <c r="A415" s="354">
        <f t="shared" si="24"/>
        <v>3</v>
      </c>
      <c r="B415" s="231">
        <v>206</v>
      </c>
      <c r="C415" s="232" t="s">
        <v>88</v>
      </c>
      <c r="D415" s="368">
        <f>SUM(D416,D421,D430,D436,D441,D446,D451,D458,D462,D466)</f>
        <v>916</v>
      </c>
      <c r="E415" s="368">
        <f>SUM(E416,E421,E430,E436,E441,E446,E451,E458,E462,E466)</f>
        <v>1928</v>
      </c>
      <c r="F415" s="369">
        <f t="shared" si="25"/>
        <v>1.105</v>
      </c>
      <c r="G415" s="370" t="str">
        <f t="shared" si="26"/>
        <v>是</v>
      </c>
      <c r="H415" s="218" t="str">
        <f t="shared" si="27"/>
        <v>类</v>
      </c>
    </row>
    <row r="416" s="218" customFormat="1" ht="36" customHeight="1" spans="1:8">
      <c r="A416" s="354">
        <f t="shared" si="24"/>
        <v>5</v>
      </c>
      <c r="B416" s="236">
        <v>20601</v>
      </c>
      <c r="C416" s="237" t="s">
        <v>405</v>
      </c>
      <c r="D416" s="371">
        <f>SUM(D417:D420)</f>
        <v>64</v>
      </c>
      <c r="E416" s="371">
        <f>SUM(E417:E420)</f>
        <v>66</v>
      </c>
      <c r="F416" s="372">
        <f t="shared" si="25"/>
        <v>0.031</v>
      </c>
      <c r="G416" s="370" t="str">
        <f t="shared" si="26"/>
        <v>是</v>
      </c>
      <c r="H416" s="218" t="str">
        <f t="shared" si="27"/>
        <v>款</v>
      </c>
    </row>
    <row r="417" s="264" customFormat="1" ht="36" customHeight="1" spans="1:8">
      <c r="A417" s="354">
        <f t="shared" si="24"/>
        <v>7</v>
      </c>
      <c r="B417" s="236">
        <v>2060101</v>
      </c>
      <c r="C417" s="237" t="s">
        <v>139</v>
      </c>
      <c r="D417" s="371">
        <v>64</v>
      </c>
      <c r="E417" s="371">
        <v>66</v>
      </c>
      <c r="F417" s="372">
        <f t="shared" si="25"/>
        <v>0.031</v>
      </c>
      <c r="G417" s="370" t="str">
        <f t="shared" si="26"/>
        <v>是</v>
      </c>
      <c r="H417" s="218" t="str">
        <f t="shared" si="27"/>
        <v>项</v>
      </c>
    </row>
    <row r="418" s="264" customFormat="1" ht="36" customHeight="1" spans="1:8">
      <c r="A418" s="354">
        <f t="shared" si="24"/>
        <v>7</v>
      </c>
      <c r="B418" s="236">
        <v>2060102</v>
      </c>
      <c r="C418" s="237" t="s">
        <v>140</v>
      </c>
      <c r="D418" s="371">
        <v>0</v>
      </c>
      <c r="E418" s="371"/>
      <c r="F418" s="372" t="str">
        <f t="shared" si="25"/>
        <v/>
      </c>
      <c r="G418" s="370" t="str">
        <f t="shared" si="26"/>
        <v>否</v>
      </c>
      <c r="H418" s="218" t="str">
        <f t="shared" si="27"/>
        <v>项</v>
      </c>
    </row>
    <row r="419" s="264" customFormat="1" ht="36" customHeight="1" spans="1:8">
      <c r="A419" s="354">
        <f t="shared" si="24"/>
        <v>7</v>
      </c>
      <c r="B419" s="236">
        <v>2060103</v>
      </c>
      <c r="C419" s="237" t="s">
        <v>141</v>
      </c>
      <c r="D419" s="371">
        <v>0</v>
      </c>
      <c r="E419" s="371"/>
      <c r="F419" s="372" t="str">
        <f t="shared" si="25"/>
        <v/>
      </c>
      <c r="G419" s="370" t="str">
        <f t="shared" si="26"/>
        <v>否</v>
      </c>
      <c r="H419" s="218" t="str">
        <f t="shared" si="27"/>
        <v>项</v>
      </c>
    </row>
    <row r="420" s="264" customFormat="1" ht="36" customHeight="1" spans="1:8">
      <c r="A420" s="354">
        <f t="shared" si="24"/>
        <v>7</v>
      </c>
      <c r="B420" s="236">
        <v>2060199</v>
      </c>
      <c r="C420" s="237" t="s">
        <v>406</v>
      </c>
      <c r="D420" s="371">
        <v>0</v>
      </c>
      <c r="E420" s="371"/>
      <c r="F420" s="372" t="str">
        <f t="shared" si="25"/>
        <v/>
      </c>
      <c r="G420" s="370" t="str">
        <f t="shared" si="26"/>
        <v>否</v>
      </c>
      <c r="H420" s="218" t="str">
        <f t="shared" si="27"/>
        <v>项</v>
      </c>
    </row>
    <row r="421" s="218" customFormat="1" ht="36" customHeight="1" spans="1:8">
      <c r="A421" s="354">
        <f t="shared" si="24"/>
        <v>5</v>
      </c>
      <c r="B421" s="236">
        <v>20602</v>
      </c>
      <c r="C421" s="237" t="s">
        <v>407</v>
      </c>
      <c r="D421" s="371">
        <f>SUM(D422:D429)</f>
        <v>0</v>
      </c>
      <c r="E421" s="371">
        <f>SUM(E422:E429)</f>
        <v>475</v>
      </c>
      <c r="F421" s="372" t="str">
        <f t="shared" si="25"/>
        <v/>
      </c>
      <c r="G421" s="370" t="str">
        <f t="shared" si="26"/>
        <v>是</v>
      </c>
      <c r="H421" s="218" t="str">
        <f t="shared" si="27"/>
        <v>款</v>
      </c>
    </row>
    <row r="422" s="264" customFormat="1" ht="36" customHeight="1" spans="1:8">
      <c r="A422" s="354">
        <f t="shared" si="24"/>
        <v>7</v>
      </c>
      <c r="B422" s="236">
        <v>2060201</v>
      </c>
      <c r="C422" s="237" t="s">
        <v>408</v>
      </c>
      <c r="D422" s="371">
        <v>0</v>
      </c>
      <c r="E422" s="371"/>
      <c r="F422" s="372" t="str">
        <f t="shared" si="25"/>
        <v/>
      </c>
      <c r="G422" s="370" t="str">
        <f t="shared" si="26"/>
        <v>否</v>
      </c>
      <c r="H422" s="218" t="str">
        <f t="shared" si="27"/>
        <v>项</v>
      </c>
    </row>
    <row r="423" s="264" customFormat="1" ht="36" customHeight="1" spans="1:8">
      <c r="A423" s="354">
        <f t="shared" si="24"/>
        <v>7</v>
      </c>
      <c r="B423" s="236">
        <v>2060203</v>
      </c>
      <c r="C423" s="237" t="s">
        <v>410</v>
      </c>
      <c r="D423" s="371">
        <v>0</v>
      </c>
      <c r="E423" s="371"/>
      <c r="F423" s="372" t="str">
        <f t="shared" si="25"/>
        <v/>
      </c>
      <c r="G423" s="370" t="str">
        <f t="shared" si="26"/>
        <v>否</v>
      </c>
      <c r="H423" s="218" t="str">
        <f t="shared" si="27"/>
        <v>项</v>
      </c>
    </row>
    <row r="424" s="264" customFormat="1" ht="36" customHeight="1" spans="1:8">
      <c r="A424" s="354">
        <f t="shared" si="24"/>
        <v>7</v>
      </c>
      <c r="B424" s="236">
        <v>2060204</v>
      </c>
      <c r="C424" s="237" t="s">
        <v>411</v>
      </c>
      <c r="D424" s="371">
        <v>0</v>
      </c>
      <c r="E424" s="371"/>
      <c r="F424" s="372" t="str">
        <f t="shared" si="25"/>
        <v/>
      </c>
      <c r="G424" s="370" t="str">
        <f t="shared" si="26"/>
        <v>否</v>
      </c>
      <c r="H424" s="218" t="str">
        <f t="shared" si="27"/>
        <v>项</v>
      </c>
    </row>
    <row r="425" s="264" customFormat="1" ht="36" customHeight="1" spans="1:8">
      <c r="A425" s="354">
        <f t="shared" si="24"/>
        <v>7</v>
      </c>
      <c r="B425" s="236">
        <v>2060205</v>
      </c>
      <c r="C425" s="237" t="s">
        <v>412</v>
      </c>
      <c r="D425" s="371">
        <v>0</v>
      </c>
      <c r="E425" s="371"/>
      <c r="F425" s="372" t="str">
        <f t="shared" si="25"/>
        <v/>
      </c>
      <c r="G425" s="370" t="str">
        <f t="shared" si="26"/>
        <v>否</v>
      </c>
      <c r="H425" s="218" t="str">
        <f t="shared" si="27"/>
        <v>项</v>
      </c>
    </row>
    <row r="426" s="264" customFormat="1" ht="36" customHeight="1" spans="1:8">
      <c r="A426" s="354">
        <f t="shared" si="24"/>
        <v>7</v>
      </c>
      <c r="B426" s="236">
        <v>2060206</v>
      </c>
      <c r="C426" s="237" t="s">
        <v>413</v>
      </c>
      <c r="D426" s="371">
        <v>0</v>
      </c>
      <c r="E426" s="371"/>
      <c r="F426" s="372" t="str">
        <f t="shared" si="25"/>
        <v/>
      </c>
      <c r="G426" s="370" t="str">
        <f t="shared" si="26"/>
        <v>否</v>
      </c>
      <c r="H426" s="218" t="str">
        <f t="shared" si="27"/>
        <v>项</v>
      </c>
    </row>
    <row r="427" s="264" customFormat="1" ht="36" customHeight="1" spans="1:8">
      <c r="A427" s="354">
        <f t="shared" si="24"/>
        <v>7</v>
      </c>
      <c r="B427" s="236">
        <v>2060207</v>
      </c>
      <c r="C427" s="237" t="s">
        <v>414</v>
      </c>
      <c r="D427" s="371">
        <v>0</v>
      </c>
      <c r="E427" s="371"/>
      <c r="F427" s="372" t="str">
        <f t="shared" si="25"/>
        <v/>
      </c>
      <c r="G427" s="370" t="str">
        <f t="shared" si="26"/>
        <v>否</v>
      </c>
      <c r="H427" s="218" t="str">
        <f t="shared" si="27"/>
        <v>项</v>
      </c>
    </row>
    <row r="428" s="264" customFormat="1" ht="36" customHeight="1" spans="1:8">
      <c r="A428" s="354">
        <f t="shared" si="24"/>
        <v>7</v>
      </c>
      <c r="B428" s="375">
        <v>2060208</v>
      </c>
      <c r="C428" s="382" t="s">
        <v>1605</v>
      </c>
      <c r="D428" s="371">
        <v>0</v>
      </c>
      <c r="E428" s="371"/>
      <c r="F428" s="372" t="str">
        <f t="shared" si="25"/>
        <v/>
      </c>
      <c r="G428" s="370" t="str">
        <f t="shared" si="26"/>
        <v>否</v>
      </c>
      <c r="H428" s="218" t="str">
        <f t="shared" si="27"/>
        <v>项</v>
      </c>
    </row>
    <row r="429" s="264" customFormat="1" ht="36" customHeight="1" spans="1:8">
      <c r="A429" s="354">
        <f t="shared" si="24"/>
        <v>7</v>
      </c>
      <c r="B429" s="236">
        <v>2060299</v>
      </c>
      <c r="C429" s="237" t="s">
        <v>416</v>
      </c>
      <c r="D429" s="371">
        <v>0</v>
      </c>
      <c r="E429" s="371">
        <v>475</v>
      </c>
      <c r="F429" s="372" t="str">
        <f t="shared" si="25"/>
        <v/>
      </c>
      <c r="G429" s="370" t="str">
        <f t="shared" si="26"/>
        <v>是</v>
      </c>
      <c r="H429" s="218" t="str">
        <f t="shared" si="27"/>
        <v>项</v>
      </c>
    </row>
    <row r="430" s="218" customFormat="1" ht="36" customHeight="1" spans="1:8">
      <c r="A430" s="354">
        <f t="shared" si="24"/>
        <v>5</v>
      </c>
      <c r="B430" s="236">
        <v>20603</v>
      </c>
      <c r="C430" s="237" t="s">
        <v>417</v>
      </c>
      <c r="D430" s="371">
        <f>SUM(D431:D435)</f>
        <v>0</v>
      </c>
      <c r="E430" s="371">
        <f>SUM(E431:E435)</f>
        <v>0</v>
      </c>
      <c r="F430" s="372" t="str">
        <f t="shared" si="25"/>
        <v/>
      </c>
      <c r="G430" s="370" t="str">
        <f t="shared" si="26"/>
        <v>否</v>
      </c>
      <c r="H430" s="218" t="str">
        <f t="shared" si="27"/>
        <v>款</v>
      </c>
    </row>
    <row r="431" s="264" customFormat="1" ht="36" customHeight="1" spans="1:8">
      <c r="A431" s="354">
        <f t="shared" si="24"/>
        <v>7</v>
      </c>
      <c r="B431" s="236">
        <v>2060301</v>
      </c>
      <c r="C431" s="237" t="s">
        <v>408</v>
      </c>
      <c r="D431" s="371">
        <v>0</v>
      </c>
      <c r="E431" s="371"/>
      <c r="F431" s="372" t="str">
        <f t="shared" si="25"/>
        <v/>
      </c>
      <c r="G431" s="370" t="str">
        <f t="shared" si="26"/>
        <v>否</v>
      </c>
      <c r="H431" s="218" t="str">
        <f t="shared" si="27"/>
        <v>项</v>
      </c>
    </row>
    <row r="432" s="264" customFormat="1" ht="36" customHeight="1" spans="1:8">
      <c r="A432" s="354">
        <f t="shared" si="24"/>
        <v>7</v>
      </c>
      <c r="B432" s="236">
        <v>2060302</v>
      </c>
      <c r="C432" s="237" t="s">
        <v>418</v>
      </c>
      <c r="D432" s="371">
        <v>0</v>
      </c>
      <c r="E432" s="371"/>
      <c r="F432" s="372" t="str">
        <f t="shared" si="25"/>
        <v/>
      </c>
      <c r="G432" s="370" t="str">
        <f t="shared" si="26"/>
        <v>否</v>
      </c>
      <c r="H432" s="218" t="str">
        <f t="shared" si="27"/>
        <v>项</v>
      </c>
    </row>
    <row r="433" s="264" customFormat="1" ht="36" customHeight="1" spans="1:8">
      <c r="A433" s="354">
        <f t="shared" si="24"/>
        <v>7</v>
      </c>
      <c r="B433" s="236">
        <v>2060303</v>
      </c>
      <c r="C433" s="237" t="s">
        <v>419</v>
      </c>
      <c r="D433" s="371">
        <v>0</v>
      </c>
      <c r="E433" s="371"/>
      <c r="F433" s="372" t="str">
        <f t="shared" si="25"/>
        <v/>
      </c>
      <c r="G433" s="370" t="str">
        <f t="shared" si="26"/>
        <v>否</v>
      </c>
      <c r="H433" s="218" t="str">
        <f t="shared" si="27"/>
        <v>项</v>
      </c>
    </row>
    <row r="434" s="264" customFormat="1" ht="36" customHeight="1" spans="1:8">
      <c r="A434" s="354">
        <f t="shared" si="24"/>
        <v>7</v>
      </c>
      <c r="B434" s="236">
        <v>2060304</v>
      </c>
      <c r="C434" s="237" t="s">
        <v>420</v>
      </c>
      <c r="D434" s="371">
        <v>0</v>
      </c>
      <c r="E434" s="371"/>
      <c r="F434" s="372" t="str">
        <f t="shared" si="25"/>
        <v/>
      </c>
      <c r="G434" s="370" t="str">
        <f t="shared" si="26"/>
        <v>否</v>
      </c>
      <c r="H434" s="218" t="str">
        <f t="shared" si="27"/>
        <v>项</v>
      </c>
    </row>
    <row r="435" s="264" customFormat="1" ht="36" customHeight="1" spans="1:8">
      <c r="A435" s="354">
        <f t="shared" si="24"/>
        <v>7</v>
      </c>
      <c r="B435" s="236">
        <v>2060399</v>
      </c>
      <c r="C435" s="237" t="s">
        <v>421</v>
      </c>
      <c r="D435" s="371">
        <v>0</v>
      </c>
      <c r="E435" s="371"/>
      <c r="F435" s="372" t="str">
        <f t="shared" si="25"/>
        <v/>
      </c>
      <c r="G435" s="370" t="str">
        <f t="shared" si="26"/>
        <v>否</v>
      </c>
      <c r="H435" s="218" t="str">
        <f t="shared" si="27"/>
        <v>项</v>
      </c>
    </row>
    <row r="436" s="218" customFormat="1" ht="36" customHeight="1" spans="1:8">
      <c r="A436" s="354">
        <f t="shared" si="24"/>
        <v>5</v>
      </c>
      <c r="B436" s="236">
        <v>20604</v>
      </c>
      <c r="C436" s="237" t="s">
        <v>422</v>
      </c>
      <c r="D436" s="371">
        <f>SUM(D437:D440)</f>
        <v>0</v>
      </c>
      <c r="E436" s="371">
        <f>SUM(E437:E440)</f>
        <v>168</v>
      </c>
      <c r="F436" s="372" t="str">
        <f t="shared" si="25"/>
        <v/>
      </c>
      <c r="G436" s="370" t="str">
        <f t="shared" si="26"/>
        <v>是</v>
      </c>
      <c r="H436" s="218" t="str">
        <f t="shared" si="27"/>
        <v>款</v>
      </c>
    </row>
    <row r="437" s="264" customFormat="1" ht="36" customHeight="1" spans="1:8">
      <c r="A437" s="354">
        <f t="shared" si="24"/>
        <v>7</v>
      </c>
      <c r="B437" s="236">
        <v>2060401</v>
      </c>
      <c r="C437" s="237" t="s">
        <v>408</v>
      </c>
      <c r="D437" s="371">
        <v>0</v>
      </c>
      <c r="E437" s="371"/>
      <c r="F437" s="372" t="str">
        <f t="shared" si="25"/>
        <v/>
      </c>
      <c r="G437" s="370" t="str">
        <f t="shared" si="26"/>
        <v>否</v>
      </c>
      <c r="H437" s="218" t="str">
        <f t="shared" si="27"/>
        <v>项</v>
      </c>
    </row>
    <row r="438" s="264" customFormat="1" ht="36" customHeight="1" spans="1:8">
      <c r="A438" s="354">
        <f t="shared" si="24"/>
        <v>7</v>
      </c>
      <c r="B438" s="236">
        <v>2060404</v>
      </c>
      <c r="C438" s="237" t="s">
        <v>423</v>
      </c>
      <c r="D438" s="371">
        <v>0</v>
      </c>
      <c r="E438" s="371"/>
      <c r="F438" s="372" t="str">
        <f t="shared" si="25"/>
        <v/>
      </c>
      <c r="G438" s="370" t="str">
        <f t="shared" si="26"/>
        <v>否</v>
      </c>
      <c r="H438" s="218" t="str">
        <f t="shared" si="27"/>
        <v>项</v>
      </c>
    </row>
    <row r="439" s="264" customFormat="1" ht="36" customHeight="1" spans="1:8">
      <c r="A439" s="354">
        <f t="shared" si="24"/>
        <v>7</v>
      </c>
      <c r="B439" s="383">
        <v>2060405</v>
      </c>
      <c r="C439" s="237" t="s">
        <v>424</v>
      </c>
      <c r="D439" s="371">
        <v>0</v>
      </c>
      <c r="E439" s="371"/>
      <c r="F439" s="372" t="str">
        <f t="shared" si="25"/>
        <v/>
      </c>
      <c r="G439" s="370" t="str">
        <f t="shared" si="26"/>
        <v>否</v>
      </c>
      <c r="H439" s="218" t="str">
        <f t="shared" si="27"/>
        <v>项</v>
      </c>
    </row>
    <row r="440" s="264" customFormat="1" ht="36" customHeight="1" spans="1:8">
      <c r="A440" s="354">
        <f t="shared" si="24"/>
        <v>7</v>
      </c>
      <c r="B440" s="236">
        <v>2060499</v>
      </c>
      <c r="C440" s="237" t="s">
        <v>425</v>
      </c>
      <c r="D440" s="371">
        <v>0</v>
      </c>
      <c r="E440" s="371">
        <v>168</v>
      </c>
      <c r="F440" s="372" t="str">
        <f t="shared" si="25"/>
        <v/>
      </c>
      <c r="G440" s="370" t="str">
        <f t="shared" si="26"/>
        <v>是</v>
      </c>
      <c r="H440" s="218" t="str">
        <f t="shared" si="27"/>
        <v>项</v>
      </c>
    </row>
    <row r="441" s="218" customFormat="1" ht="36" customHeight="1" spans="1:8">
      <c r="A441" s="354">
        <f t="shared" si="24"/>
        <v>5</v>
      </c>
      <c r="B441" s="236">
        <v>20605</v>
      </c>
      <c r="C441" s="237" t="s">
        <v>426</v>
      </c>
      <c r="D441" s="371">
        <f>SUM(D442:D445)</f>
        <v>0</v>
      </c>
      <c r="E441" s="371">
        <f>SUM(E442:E445)</f>
        <v>0</v>
      </c>
      <c r="F441" s="372" t="str">
        <f t="shared" si="25"/>
        <v/>
      </c>
      <c r="G441" s="370" t="str">
        <f t="shared" si="26"/>
        <v>否</v>
      </c>
      <c r="H441" s="218" t="str">
        <f t="shared" si="27"/>
        <v>款</v>
      </c>
    </row>
    <row r="442" s="264" customFormat="1" ht="36" customHeight="1" spans="1:8">
      <c r="A442" s="354">
        <f t="shared" si="24"/>
        <v>7</v>
      </c>
      <c r="B442" s="236">
        <v>2060501</v>
      </c>
      <c r="C442" s="237" t="s">
        <v>408</v>
      </c>
      <c r="D442" s="371">
        <v>0</v>
      </c>
      <c r="E442" s="371"/>
      <c r="F442" s="372" t="str">
        <f t="shared" si="25"/>
        <v/>
      </c>
      <c r="G442" s="370" t="str">
        <f t="shared" si="26"/>
        <v>否</v>
      </c>
      <c r="H442" s="218" t="str">
        <f t="shared" si="27"/>
        <v>项</v>
      </c>
    </row>
    <row r="443" s="264" customFormat="1" ht="36" customHeight="1" spans="1:8">
      <c r="A443" s="354">
        <f t="shared" si="24"/>
        <v>7</v>
      </c>
      <c r="B443" s="236">
        <v>2060502</v>
      </c>
      <c r="C443" s="237" t="s">
        <v>427</v>
      </c>
      <c r="D443" s="371">
        <v>0</v>
      </c>
      <c r="E443" s="371"/>
      <c r="F443" s="372" t="str">
        <f t="shared" si="25"/>
        <v/>
      </c>
      <c r="G443" s="370" t="str">
        <f t="shared" si="26"/>
        <v>否</v>
      </c>
      <c r="H443" s="218" t="str">
        <f t="shared" si="27"/>
        <v>项</v>
      </c>
    </row>
    <row r="444" s="264" customFormat="1" ht="36" customHeight="1" spans="1:8">
      <c r="A444" s="354">
        <f t="shared" si="24"/>
        <v>7</v>
      </c>
      <c r="B444" s="236">
        <v>2060503</v>
      </c>
      <c r="C444" s="237" t="s">
        <v>428</v>
      </c>
      <c r="D444" s="371">
        <v>0</v>
      </c>
      <c r="E444" s="371"/>
      <c r="F444" s="372" t="str">
        <f t="shared" si="25"/>
        <v/>
      </c>
      <c r="G444" s="370" t="str">
        <f t="shared" si="26"/>
        <v>否</v>
      </c>
      <c r="H444" s="218" t="str">
        <f t="shared" si="27"/>
        <v>项</v>
      </c>
    </row>
    <row r="445" s="264" customFormat="1" ht="36" customHeight="1" spans="1:8">
      <c r="A445" s="354">
        <f t="shared" si="24"/>
        <v>7</v>
      </c>
      <c r="B445" s="236">
        <v>2060599</v>
      </c>
      <c r="C445" s="237" t="s">
        <v>429</v>
      </c>
      <c r="D445" s="371">
        <v>0</v>
      </c>
      <c r="E445" s="371"/>
      <c r="F445" s="372" t="str">
        <f t="shared" si="25"/>
        <v/>
      </c>
      <c r="G445" s="370" t="str">
        <f t="shared" si="26"/>
        <v>否</v>
      </c>
      <c r="H445" s="218" t="str">
        <f t="shared" si="27"/>
        <v>项</v>
      </c>
    </row>
    <row r="446" s="218" customFormat="1" ht="36" customHeight="1" spans="1:8">
      <c r="A446" s="354">
        <f t="shared" si="24"/>
        <v>5</v>
      </c>
      <c r="B446" s="236">
        <v>20606</v>
      </c>
      <c r="C446" s="237" t="s">
        <v>430</v>
      </c>
      <c r="D446" s="371">
        <f>SUM(D447:D450)</f>
        <v>0</v>
      </c>
      <c r="E446" s="371">
        <f>SUM(E447:E450)</f>
        <v>0</v>
      </c>
      <c r="F446" s="372" t="str">
        <f t="shared" si="25"/>
        <v/>
      </c>
      <c r="G446" s="370" t="str">
        <f t="shared" si="26"/>
        <v>否</v>
      </c>
      <c r="H446" s="218" t="str">
        <f t="shared" si="27"/>
        <v>款</v>
      </c>
    </row>
    <row r="447" s="264" customFormat="1" ht="36" customHeight="1" spans="1:8">
      <c r="A447" s="354">
        <f t="shared" si="24"/>
        <v>7</v>
      </c>
      <c r="B447" s="236">
        <v>2060601</v>
      </c>
      <c r="C447" s="237" t="s">
        <v>431</v>
      </c>
      <c r="D447" s="371">
        <v>0</v>
      </c>
      <c r="E447" s="371"/>
      <c r="F447" s="372" t="str">
        <f t="shared" si="25"/>
        <v/>
      </c>
      <c r="G447" s="370" t="str">
        <f t="shared" si="26"/>
        <v>否</v>
      </c>
      <c r="H447" s="218" t="str">
        <f t="shared" si="27"/>
        <v>项</v>
      </c>
    </row>
    <row r="448" s="264" customFormat="1" ht="36" customHeight="1" spans="1:8">
      <c r="A448" s="354">
        <f t="shared" si="24"/>
        <v>7</v>
      </c>
      <c r="B448" s="236">
        <v>2060602</v>
      </c>
      <c r="C448" s="237" t="s">
        <v>432</v>
      </c>
      <c r="D448" s="371">
        <v>0</v>
      </c>
      <c r="E448" s="371"/>
      <c r="F448" s="372" t="str">
        <f t="shared" si="25"/>
        <v/>
      </c>
      <c r="G448" s="370" t="str">
        <f t="shared" si="26"/>
        <v>否</v>
      </c>
      <c r="H448" s="218" t="str">
        <f t="shared" si="27"/>
        <v>项</v>
      </c>
    </row>
    <row r="449" s="264" customFormat="1" ht="36" customHeight="1" spans="1:8">
      <c r="A449" s="354">
        <f t="shared" si="24"/>
        <v>7</v>
      </c>
      <c r="B449" s="236">
        <v>2060603</v>
      </c>
      <c r="C449" s="237" t="s">
        <v>433</v>
      </c>
      <c r="D449" s="371">
        <v>0</v>
      </c>
      <c r="E449" s="371"/>
      <c r="F449" s="372" t="str">
        <f t="shared" si="25"/>
        <v/>
      </c>
      <c r="G449" s="370" t="str">
        <f t="shared" si="26"/>
        <v>否</v>
      </c>
      <c r="H449" s="218" t="str">
        <f t="shared" si="27"/>
        <v>项</v>
      </c>
    </row>
    <row r="450" s="264" customFormat="1" ht="36" customHeight="1" spans="1:8">
      <c r="A450" s="354">
        <f t="shared" si="24"/>
        <v>7</v>
      </c>
      <c r="B450" s="236">
        <v>2060699</v>
      </c>
      <c r="C450" s="237" t="s">
        <v>434</v>
      </c>
      <c r="D450" s="371">
        <v>0</v>
      </c>
      <c r="E450" s="371"/>
      <c r="F450" s="372" t="str">
        <f t="shared" si="25"/>
        <v/>
      </c>
      <c r="G450" s="370" t="str">
        <f t="shared" si="26"/>
        <v>否</v>
      </c>
      <c r="H450" s="218" t="str">
        <f t="shared" si="27"/>
        <v>项</v>
      </c>
    </row>
    <row r="451" s="218" customFormat="1" ht="36" customHeight="1" spans="1:8">
      <c r="A451" s="354">
        <f t="shared" si="24"/>
        <v>5</v>
      </c>
      <c r="B451" s="236">
        <v>20607</v>
      </c>
      <c r="C451" s="237" t="s">
        <v>435</v>
      </c>
      <c r="D451" s="371">
        <f>SUM(D452:D457)</f>
        <v>10</v>
      </c>
      <c r="E451" s="371">
        <f>SUM(E452:E457)</f>
        <v>99</v>
      </c>
      <c r="F451" s="372">
        <f t="shared" si="25"/>
        <v>8.9</v>
      </c>
      <c r="G451" s="370" t="str">
        <f t="shared" si="26"/>
        <v>是</v>
      </c>
      <c r="H451" s="218" t="str">
        <f t="shared" si="27"/>
        <v>款</v>
      </c>
    </row>
    <row r="452" s="264" customFormat="1" ht="36" customHeight="1" spans="1:8">
      <c r="A452" s="354">
        <f t="shared" ref="A452:A515" si="28">LEN(B452)</f>
        <v>7</v>
      </c>
      <c r="B452" s="236">
        <v>2060701</v>
      </c>
      <c r="C452" s="237" t="s">
        <v>408</v>
      </c>
      <c r="D452" s="371">
        <v>0</v>
      </c>
      <c r="E452" s="371"/>
      <c r="F452" s="372" t="str">
        <f t="shared" ref="F452:F515" si="29">IF(D452&gt;0,E452/D452-1,IF(D452&lt;0,-(E452/D452-1),""))</f>
        <v/>
      </c>
      <c r="G452" s="370" t="str">
        <f t="shared" ref="G452:G515" si="30">IF(LEN(B452)=3,"是",IF(C452&lt;&gt;"",IF(SUM(D452:E452)&lt;&gt;0,"是","否"),"是"))</f>
        <v>否</v>
      </c>
      <c r="H452" s="218" t="str">
        <f t="shared" ref="H452:H515" si="31">IF(LEN(B452)=3,"类",IF(LEN(B452)=5,"款","项"))</f>
        <v>项</v>
      </c>
    </row>
    <row r="453" s="264" customFormat="1" ht="36" customHeight="1" spans="1:8">
      <c r="A453" s="354">
        <f t="shared" si="28"/>
        <v>7</v>
      </c>
      <c r="B453" s="236">
        <v>2060702</v>
      </c>
      <c r="C453" s="237" t="s">
        <v>436</v>
      </c>
      <c r="D453" s="371">
        <v>4</v>
      </c>
      <c r="E453" s="371">
        <v>74</v>
      </c>
      <c r="F453" s="372">
        <f t="shared" si="29"/>
        <v>17.5</v>
      </c>
      <c r="G453" s="370" t="str">
        <f t="shared" si="30"/>
        <v>是</v>
      </c>
      <c r="H453" s="218" t="str">
        <f t="shared" si="31"/>
        <v>项</v>
      </c>
    </row>
    <row r="454" s="264" customFormat="1" ht="36" customHeight="1" spans="1:8">
      <c r="A454" s="354">
        <f t="shared" si="28"/>
        <v>7</v>
      </c>
      <c r="B454" s="236">
        <v>2060703</v>
      </c>
      <c r="C454" s="237" t="s">
        <v>437</v>
      </c>
      <c r="D454" s="371">
        <v>0</v>
      </c>
      <c r="E454" s="371"/>
      <c r="F454" s="372" t="str">
        <f t="shared" si="29"/>
        <v/>
      </c>
      <c r="G454" s="370" t="str">
        <f t="shared" si="30"/>
        <v>否</v>
      </c>
      <c r="H454" s="218" t="str">
        <f t="shared" si="31"/>
        <v>项</v>
      </c>
    </row>
    <row r="455" s="264" customFormat="1" ht="36" customHeight="1" spans="1:8">
      <c r="A455" s="354">
        <f t="shared" si="28"/>
        <v>7</v>
      </c>
      <c r="B455" s="236">
        <v>2060704</v>
      </c>
      <c r="C455" s="237" t="s">
        <v>438</v>
      </c>
      <c r="D455" s="371">
        <v>0</v>
      </c>
      <c r="E455" s="371"/>
      <c r="F455" s="372" t="str">
        <f t="shared" si="29"/>
        <v/>
      </c>
      <c r="G455" s="370" t="str">
        <f t="shared" si="30"/>
        <v>否</v>
      </c>
      <c r="H455" s="218" t="str">
        <f t="shared" si="31"/>
        <v>项</v>
      </c>
    </row>
    <row r="456" s="264" customFormat="1" ht="36" customHeight="1" spans="1:8">
      <c r="A456" s="354">
        <f t="shared" si="28"/>
        <v>7</v>
      </c>
      <c r="B456" s="236">
        <v>2060705</v>
      </c>
      <c r="C456" s="237" t="s">
        <v>439</v>
      </c>
      <c r="D456" s="371">
        <v>0</v>
      </c>
      <c r="E456" s="371"/>
      <c r="F456" s="372" t="str">
        <f t="shared" si="29"/>
        <v/>
      </c>
      <c r="G456" s="370" t="str">
        <f t="shared" si="30"/>
        <v>否</v>
      </c>
      <c r="H456" s="218" t="str">
        <f t="shared" si="31"/>
        <v>项</v>
      </c>
    </row>
    <row r="457" s="264" customFormat="1" ht="36" customHeight="1" spans="1:8">
      <c r="A457" s="354">
        <f t="shared" si="28"/>
        <v>7</v>
      </c>
      <c r="B457" s="236">
        <v>2060799</v>
      </c>
      <c r="C457" s="237" t="s">
        <v>440</v>
      </c>
      <c r="D457" s="371">
        <v>6</v>
      </c>
      <c r="E457" s="371">
        <v>25</v>
      </c>
      <c r="F457" s="372">
        <f t="shared" si="29"/>
        <v>3.167</v>
      </c>
      <c r="G457" s="370" t="str">
        <f t="shared" si="30"/>
        <v>是</v>
      </c>
      <c r="H457" s="218" t="str">
        <f t="shared" si="31"/>
        <v>项</v>
      </c>
    </row>
    <row r="458" s="218" customFormat="1" ht="36" customHeight="1" spans="1:8">
      <c r="A458" s="354">
        <f t="shared" si="28"/>
        <v>5</v>
      </c>
      <c r="B458" s="236">
        <v>20608</v>
      </c>
      <c r="C458" s="237" t="s">
        <v>441</v>
      </c>
      <c r="D458" s="371">
        <f>SUM(D459:D461)</f>
        <v>0</v>
      </c>
      <c r="E458" s="371">
        <f>SUM(E459:E461)</f>
        <v>0</v>
      </c>
      <c r="F458" s="372" t="str">
        <f t="shared" si="29"/>
        <v/>
      </c>
      <c r="G458" s="370" t="str">
        <f t="shared" si="30"/>
        <v>否</v>
      </c>
      <c r="H458" s="218" t="str">
        <f t="shared" si="31"/>
        <v>款</v>
      </c>
    </row>
    <row r="459" s="264" customFormat="1" ht="36" customHeight="1" spans="1:8">
      <c r="A459" s="354">
        <f t="shared" si="28"/>
        <v>7</v>
      </c>
      <c r="B459" s="236">
        <v>2060801</v>
      </c>
      <c r="C459" s="237" t="s">
        <v>442</v>
      </c>
      <c r="D459" s="371">
        <v>0</v>
      </c>
      <c r="E459" s="371"/>
      <c r="F459" s="372" t="str">
        <f t="shared" si="29"/>
        <v/>
      </c>
      <c r="G459" s="370" t="str">
        <f t="shared" si="30"/>
        <v>否</v>
      </c>
      <c r="H459" s="218" t="str">
        <f t="shared" si="31"/>
        <v>项</v>
      </c>
    </row>
    <row r="460" s="264" customFormat="1" ht="36" customHeight="1" spans="1:8">
      <c r="A460" s="354">
        <f t="shared" si="28"/>
        <v>7</v>
      </c>
      <c r="B460" s="236">
        <v>2060802</v>
      </c>
      <c r="C460" s="237" t="s">
        <v>443</v>
      </c>
      <c r="D460" s="371">
        <v>0</v>
      </c>
      <c r="E460" s="371"/>
      <c r="F460" s="372" t="str">
        <f t="shared" si="29"/>
        <v/>
      </c>
      <c r="G460" s="370" t="str">
        <f t="shared" si="30"/>
        <v>否</v>
      </c>
      <c r="H460" s="218" t="str">
        <f t="shared" si="31"/>
        <v>项</v>
      </c>
    </row>
    <row r="461" s="264" customFormat="1" ht="36" customHeight="1" spans="1:8">
      <c r="A461" s="354">
        <f t="shared" si="28"/>
        <v>7</v>
      </c>
      <c r="B461" s="236">
        <v>2060899</v>
      </c>
      <c r="C461" s="237" t="s">
        <v>444</v>
      </c>
      <c r="D461" s="371">
        <v>0</v>
      </c>
      <c r="E461" s="371"/>
      <c r="F461" s="372" t="str">
        <f t="shared" si="29"/>
        <v/>
      </c>
      <c r="G461" s="370" t="str">
        <f t="shared" si="30"/>
        <v>否</v>
      </c>
      <c r="H461" s="218" t="str">
        <f t="shared" si="31"/>
        <v>项</v>
      </c>
    </row>
    <row r="462" s="218" customFormat="1" ht="36" customHeight="1" spans="1:8">
      <c r="A462" s="354">
        <f t="shared" si="28"/>
        <v>5</v>
      </c>
      <c r="B462" s="236">
        <v>20609</v>
      </c>
      <c r="C462" s="237" t="s">
        <v>445</v>
      </c>
      <c r="D462" s="371">
        <f>SUM(D463:D465)</f>
        <v>0</v>
      </c>
      <c r="E462" s="371">
        <f>SUM(E463:E465)</f>
        <v>0</v>
      </c>
      <c r="F462" s="372" t="str">
        <f t="shared" si="29"/>
        <v/>
      </c>
      <c r="G462" s="370" t="str">
        <f t="shared" si="30"/>
        <v>否</v>
      </c>
      <c r="H462" s="218" t="str">
        <f t="shared" si="31"/>
        <v>款</v>
      </c>
    </row>
    <row r="463" s="264" customFormat="1" ht="36" customHeight="1" spans="1:8">
      <c r="A463" s="354">
        <f t="shared" si="28"/>
        <v>7</v>
      </c>
      <c r="B463" s="236">
        <v>2060901</v>
      </c>
      <c r="C463" s="237" t="s">
        <v>446</v>
      </c>
      <c r="D463" s="371">
        <v>0</v>
      </c>
      <c r="E463" s="371"/>
      <c r="F463" s="372" t="str">
        <f t="shared" si="29"/>
        <v/>
      </c>
      <c r="G463" s="370" t="str">
        <f t="shared" si="30"/>
        <v>否</v>
      </c>
      <c r="H463" s="218" t="str">
        <f t="shared" si="31"/>
        <v>项</v>
      </c>
    </row>
    <row r="464" s="264" customFormat="1" ht="36" customHeight="1" spans="1:8">
      <c r="A464" s="354">
        <f t="shared" si="28"/>
        <v>7</v>
      </c>
      <c r="B464" s="236">
        <v>2060902</v>
      </c>
      <c r="C464" s="237" t="s">
        <v>447</v>
      </c>
      <c r="D464" s="371">
        <v>0</v>
      </c>
      <c r="E464" s="371"/>
      <c r="F464" s="372" t="str">
        <f t="shared" si="29"/>
        <v/>
      </c>
      <c r="G464" s="370" t="str">
        <f t="shared" si="30"/>
        <v>否</v>
      </c>
      <c r="H464" s="218" t="str">
        <f t="shared" si="31"/>
        <v>项</v>
      </c>
    </row>
    <row r="465" s="264" customFormat="1" ht="36" customHeight="1" spans="1:8">
      <c r="A465" s="354">
        <f t="shared" si="28"/>
        <v>7</v>
      </c>
      <c r="B465" s="236">
        <v>2060999</v>
      </c>
      <c r="C465" s="237" t="s">
        <v>448</v>
      </c>
      <c r="D465" s="371">
        <v>0</v>
      </c>
      <c r="E465" s="371"/>
      <c r="F465" s="372" t="str">
        <f t="shared" si="29"/>
        <v/>
      </c>
      <c r="G465" s="370" t="str">
        <f t="shared" si="30"/>
        <v>否</v>
      </c>
      <c r="H465" s="218" t="str">
        <f t="shared" si="31"/>
        <v>项</v>
      </c>
    </row>
    <row r="466" s="218" customFormat="1" ht="36" customHeight="1" spans="1:8">
      <c r="A466" s="354">
        <f t="shared" si="28"/>
        <v>5</v>
      </c>
      <c r="B466" s="236">
        <v>20699</v>
      </c>
      <c r="C466" s="237" t="s">
        <v>449</v>
      </c>
      <c r="D466" s="371">
        <f>SUM(D467:D470)</f>
        <v>842</v>
      </c>
      <c r="E466" s="371">
        <f>SUM(E467:E470)</f>
        <v>1120</v>
      </c>
      <c r="F466" s="372">
        <f t="shared" si="29"/>
        <v>0.33</v>
      </c>
      <c r="G466" s="370" t="str">
        <f t="shared" si="30"/>
        <v>是</v>
      </c>
      <c r="H466" s="218" t="str">
        <f t="shared" si="31"/>
        <v>款</v>
      </c>
    </row>
    <row r="467" s="264" customFormat="1" ht="36" customHeight="1" spans="1:8">
      <c r="A467" s="354">
        <f t="shared" si="28"/>
        <v>7</v>
      </c>
      <c r="B467" s="236">
        <v>2069901</v>
      </c>
      <c r="C467" s="237" t="s">
        <v>450</v>
      </c>
      <c r="D467" s="371">
        <v>0</v>
      </c>
      <c r="E467" s="371"/>
      <c r="F467" s="372" t="str">
        <f t="shared" si="29"/>
        <v/>
      </c>
      <c r="G467" s="370" t="str">
        <f t="shared" si="30"/>
        <v>否</v>
      </c>
      <c r="H467" s="218" t="str">
        <f t="shared" si="31"/>
        <v>项</v>
      </c>
    </row>
    <row r="468" s="264" customFormat="1" ht="36" customHeight="1" spans="1:8">
      <c r="A468" s="354">
        <f t="shared" si="28"/>
        <v>7</v>
      </c>
      <c r="B468" s="236">
        <v>2069902</v>
      </c>
      <c r="C468" s="237" t="s">
        <v>451</v>
      </c>
      <c r="D468" s="371">
        <v>0</v>
      </c>
      <c r="E468" s="371"/>
      <c r="F468" s="372" t="str">
        <f t="shared" si="29"/>
        <v/>
      </c>
      <c r="G468" s="370" t="str">
        <f t="shared" si="30"/>
        <v>否</v>
      </c>
      <c r="H468" s="218" t="str">
        <f t="shared" si="31"/>
        <v>项</v>
      </c>
    </row>
    <row r="469" s="264" customFormat="1" ht="36" customHeight="1" spans="1:8">
      <c r="A469" s="354">
        <f t="shared" si="28"/>
        <v>7</v>
      </c>
      <c r="B469" s="236">
        <v>2069903</v>
      </c>
      <c r="C469" s="237" t="s">
        <v>452</v>
      </c>
      <c r="D469" s="371">
        <v>0</v>
      </c>
      <c r="E469" s="371"/>
      <c r="F469" s="372" t="str">
        <f t="shared" si="29"/>
        <v/>
      </c>
      <c r="G469" s="370" t="str">
        <f t="shared" si="30"/>
        <v>否</v>
      </c>
      <c r="H469" s="218" t="str">
        <f t="shared" si="31"/>
        <v>项</v>
      </c>
    </row>
    <row r="470" s="264" customFormat="1" ht="36" customHeight="1" spans="1:8">
      <c r="A470" s="354">
        <f t="shared" si="28"/>
        <v>7</v>
      </c>
      <c r="B470" s="236">
        <v>2069999</v>
      </c>
      <c r="C470" s="237" t="s">
        <v>453</v>
      </c>
      <c r="D470" s="371">
        <v>842</v>
      </c>
      <c r="E470" s="371">
        <v>1120</v>
      </c>
      <c r="F470" s="372">
        <f t="shared" si="29"/>
        <v>0.33</v>
      </c>
      <c r="G470" s="370" t="str">
        <f t="shared" si="30"/>
        <v>是</v>
      </c>
      <c r="H470" s="218" t="str">
        <f t="shared" si="31"/>
        <v>项</v>
      </c>
    </row>
    <row r="471" s="218" customFormat="1" ht="36" customHeight="1" spans="1:8">
      <c r="A471" s="354">
        <f t="shared" si="28"/>
        <v>3</v>
      </c>
      <c r="B471" s="231">
        <v>207</v>
      </c>
      <c r="C471" s="232" t="s">
        <v>90</v>
      </c>
      <c r="D471" s="368">
        <f>SUM(D472,D488,D496,D507,D516,D524)</f>
        <v>2914</v>
      </c>
      <c r="E471" s="368">
        <f>SUM(E472,E488,E496,E507,E516,E524)</f>
        <v>3481</v>
      </c>
      <c r="F471" s="369">
        <f t="shared" si="29"/>
        <v>0.195</v>
      </c>
      <c r="G471" s="370" t="str">
        <f t="shared" si="30"/>
        <v>是</v>
      </c>
      <c r="H471" s="218" t="str">
        <f t="shared" si="31"/>
        <v>类</v>
      </c>
    </row>
    <row r="472" s="218" customFormat="1" ht="36" customHeight="1" spans="1:8">
      <c r="A472" s="354">
        <f t="shared" si="28"/>
        <v>5</v>
      </c>
      <c r="B472" s="236">
        <v>20701</v>
      </c>
      <c r="C472" s="237" t="s">
        <v>454</v>
      </c>
      <c r="D472" s="371">
        <f>SUM(D473:D487)</f>
        <v>1278</v>
      </c>
      <c r="E472" s="371">
        <f>SUM(E473:E487)</f>
        <v>1609</v>
      </c>
      <c r="F472" s="372">
        <f t="shared" si="29"/>
        <v>0.259</v>
      </c>
      <c r="G472" s="370" t="str">
        <f t="shared" si="30"/>
        <v>是</v>
      </c>
      <c r="H472" s="218" t="str">
        <f t="shared" si="31"/>
        <v>款</v>
      </c>
    </row>
    <row r="473" s="264" customFormat="1" ht="36" customHeight="1" spans="1:8">
      <c r="A473" s="354">
        <f t="shared" si="28"/>
        <v>7</v>
      </c>
      <c r="B473" s="236">
        <v>2070101</v>
      </c>
      <c r="C473" s="237" t="s">
        <v>139</v>
      </c>
      <c r="D473" s="371">
        <v>336</v>
      </c>
      <c r="E473" s="371">
        <v>337</v>
      </c>
      <c r="F473" s="372">
        <f t="shared" si="29"/>
        <v>0.003</v>
      </c>
      <c r="G473" s="370" t="str">
        <f t="shared" si="30"/>
        <v>是</v>
      </c>
      <c r="H473" s="218" t="str">
        <f t="shared" si="31"/>
        <v>项</v>
      </c>
    </row>
    <row r="474" s="264" customFormat="1" ht="36" customHeight="1" spans="1:8">
      <c r="A474" s="354">
        <f t="shared" si="28"/>
        <v>7</v>
      </c>
      <c r="B474" s="236">
        <v>2070102</v>
      </c>
      <c r="C474" s="237" t="s">
        <v>140</v>
      </c>
      <c r="D474" s="371">
        <v>0</v>
      </c>
      <c r="E474" s="371"/>
      <c r="F474" s="372" t="str">
        <f t="shared" si="29"/>
        <v/>
      </c>
      <c r="G474" s="370" t="str">
        <f t="shared" si="30"/>
        <v>否</v>
      </c>
      <c r="H474" s="218" t="str">
        <f t="shared" si="31"/>
        <v>项</v>
      </c>
    </row>
    <row r="475" s="264" customFormat="1" ht="36" customHeight="1" spans="1:8">
      <c r="A475" s="354">
        <f t="shared" si="28"/>
        <v>7</v>
      </c>
      <c r="B475" s="236">
        <v>2070103</v>
      </c>
      <c r="C475" s="237" t="s">
        <v>141</v>
      </c>
      <c r="D475" s="371">
        <v>0</v>
      </c>
      <c r="E475" s="371"/>
      <c r="F475" s="372" t="str">
        <f t="shared" si="29"/>
        <v/>
      </c>
      <c r="G475" s="370" t="str">
        <f t="shared" si="30"/>
        <v>否</v>
      </c>
      <c r="H475" s="218" t="str">
        <f t="shared" si="31"/>
        <v>项</v>
      </c>
    </row>
    <row r="476" s="264" customFormat="1" ht="36" customHeight="1" spans="1:8">
      <c r="A476" s="354">
        <f t="shared" si="28"/>
        <v>7</v>
      </c>
      <c r="B476" s="236">
        <v>2070104</v>
      </c>
      <c r="C476" s="237" t="s">
        <v>455</v>
      </c>
      <c r="D476" s="371">
        <v>90</v>
      </c>
      <c r="E476" s="371">
        <v>103</v>
      </c>
      <c r="F476" s="372">
        <f t="shared" si="29"/>
        <v>0.144</v>
      </c>
      <c r="G476" s="370" t="str">
        <f t="shared" si="30"/>
        <v>是</v>
      </c>
      <c r="H476" s="218" t="str">
        <f t="shared" si="31"/>
        <v>项</v>
      </c>
    </row>
    <row r="477" s="264" customFormat="1" ht="36" customHeight="1" spans="1:8">
      <c r="A477" s="354">
        <f t="shared" si="28"/>
        <v>7</v>
      </c>
      <c r="B477" s="236">
        <v>2070105</v>
      </c>
      <c r="C477" s="237" t="s">
        <v>456</v>
      </c>
      <c r="D477" s="371">
        <v>0</v>
      </c>
      <c r="E477" s="371"/>
      <c r="F477" s="372" t="str">
        <f t="shared" si="29"/>
        <v/>
      </c>
      <c r="G477" s="370" t="str">
        <f t="shared" si="30"/>
        <v>否</v>
      </c>
      <c r="H477" s="218" t="str">
        <f t="shared" si="31"/>
        <v>项</v>
      </c>
    </row>
    <row r="478" s="264" customFormat="1" ht="36" customHeight="1" spans="1:8">
      <c r="A478" s="354">
        <f t="shared" si="28"/>
        <v>7</v>
      </c>
      <c r="B478" s="236">
        <v>2070106</v>
      </c>
      <c r="C478" s="237" t="s">
        <v>457</v>
      </c>
      <c r="D478" s="371">
        <v>0</v>
      </c>
      <c r="E478" s="371"/>
      <c r="F478" s="372" t="str">
        <f t="shared" si="29"/>
        <v/>
      </c>
      <c r="G478" s="370" t="str">
        <f t="shared" si="30"/>
        <v>否</v>
      </c>
      <c r="H478" s="218" t="str">
        <f t="shared" si="31"/>
        <v>项</v>
      </c>
    </row>
    <row r="479" s="264" customFormat="1" ht="36" customHeight="1" spans="1:8">
      <c r="A479" s="354">
        <f t="shared" si="28"/>
        <v>7</v>
      </c>
      <c r="B479" s="236">
        <v>2070107</v>
      </c>
      <c r="C479" s="237" t="s">
        <v>458</v>
      </c>
      <c r="D479" s="371">
        <v>0</v>
      </c>
      <c r="E479" s="371"/>
      <c r="F479" s="372" t="str">
        <f t="shared" si="29"/>
        <v/>
      </c>
      <c r="G479" s="370" t="str">
        <f t="shared" si="30"/>
        <v>否</v>
      </c>
      <c r="H479" s="218" t="str">
        <f t="shared" si="31"/>
        <v>项</v>
      </c>
    </row>
    <row r="480" s="264" customFormat="1" ht="36" customHeight="1" spans="1:8">
      <c r="A480" s="354">
        <f t="shared" si="28"/>
        <v>7</v>
      </c>
      <c r="B480" s="236">
        <v>2070108</v>
      </c>
      <c r="C480" s="237" t="s">
        <v>459</v>
      </c>
      <c r="D480" s="371">
        <v>0</v>
      </c>
      <c r="E480" s="371">
        <v>93</v>
      </c>
      <c r="F480" s="372" t="str">
        <f t="shared" si="29"/>
        <v/>
      </c>
      <c r="G480" s="370" t="str">
        <f t="shared" si="30"/>
        <v>是</v>
      </c>
      <c r="H480" s="218" t="str">
        <f t="shared" si="31"/>
        <v>项</v>
      </c>
    </row>
    <row r="481" s="264" customFormat="1" ht="36" customHeight="1" spans="1:8">
      <c r="A481" s="354">
        <f t="shared" si="28"/>
        <v>7</v>
      </c>
      <c r="B481" s="236">
        <v>2070109</v>
      </c>
      <c r="C481" s="237" t="s">
        <v>460</v>
      </c>
      <c r="D481" s="371">
        <v>525</v>
      </c>
      <c r="E481" s="371">
        <v>477</v>
      </c>
      <c r="F481" s="372">
        <f t="shared" si="29"/>
        <v>-0.091</v>
      </c>
      <c r="G481" s="370" t="str">
        <f t="shared" si="30"/>
        <v>是</v>
      </c>
      <c r="H481" s="218" t="str">
        <f t="shared" si="31"/>
        <v>项</v>
      </c>
    </row>
    <row r="482" s="264" customFormat="1" ht="36" customHeight="1" spans="1:8">
      <c r="A482" s="354">
        <f t="shared" si="28"/>
        <v>7</v>
      </c>
      <c r="B482" s="236">
        <v>2070110</v>
      </c>
      <c r="C482" s="237" t="s">
        <v>461</v>
      </c>
      <c r="D482" s="371">
        <v>0</v>
      </c>
      <c r="E482" s="371">
        <v>20</v>
      </c>
      <c r="F482" s="372" t="str">
        <f t="shared" si="29"/>
        <v/>
      </c>
      <c r="G482" s="370" t="str">
        <f t="shared" si="30"/>
        <v>是</v>
      </c>
      <c r="H482" s="218" t="str">
        <f t="shared" si="31"/>
        <v>项</v>
      </c>
    </row>
    <row r="483" s="264" customFormat="1" ht="36" customHeight="1" spans="1:8">
      <c r="A483" s="354">
        <f t="shared" si="28"/>
        <v>7</v>
      </c>
      <c r="B483" s="236">
        <v>2070111</v>
      </c>
      <c r="C483" s="237" t="s">
        <v>462</v>
      </c>
      <c r="D483" s="371">
        <v>0</v>
      </c>
      <c r="E483" s="371">
        <v>7</v>
      </c>
      <c r="F483" s="372" t="str">
        <f t="shared" si="29"/>
        <v/>
      </c>
      <c r="G483" s="370" t="str">
        <f t="shared" si="30"/>
        <v>是</v>
      </c>
      <c r="H483" s="218" t="str">
        <f t="shared" si="31"/>
        <v>项</v>
      </c>
    </row>
    <row r="484" s="264" customFormat="1" ht="36" customHeight="1" spans="1:8">
      <c r="A484" s="354">
        <f t="shared" si="28"/>
        <v>7</v>
      </c>
      <c r="B484" s="236">
        <v>2070112</v>
      </c>
      <c r="C484" s="237" t="s">
        <v>463</v>
      </c>
      <c r="D484" s="371">
        <v>0</v>
      </c>
      <c r="E484" s="371">
        <v>25</v>
      </c>
      <c r="F484" s="372" t="str">
        <f t="shared" si="29"/>
        <v/>
      </c>
      <c r="G484" s="370" t="str">
        <f t="shared" si="30"/>
        <v>是</v>
      </c>
      <c r="H484" s="218" t="str">
        <f t="shared" si="31"/>
        <v>项</v>
      </c>
    </row>
    <row r="485" s="264" customFormat="1" ht="36" customHeight="1" spans="1:8">
      <c r="A485" s="354">
        <f t="shared" si="28"/>
        <v>7</v>
      </c>
      <c r="B485" s="236">
        <v>2070113</v>
      </c>
      <c r="C485" s="237" t="s">
        <v>464</v>
      </c>
      <c r="D485" s="371">
        <v>0</v>
      </c>
      <c r="E485" s="371"/>
      <c r="F485" s="372" t="str">
        <f t="shared" si="29"/>
        <v/>
      </c>
      <c r="G485" s="370" t="str">
        <f t="shared" si="30"/>
        <v>否</v>
      </c>
      <c r="H485" s="218" t="str">
        <f t="shared" si="31"/>
        <v>项</v>
      </c>
    </row>
    <row r="486" s="264" customFormat="1" ht="36" customHeight="1" spans="1:8">
      <c r="A486" s="354">
        <f t="shared" si="28"/>
        <v>7</v>
      </c>
      <c r="B486" s="236">
        <v>2070114</v>
      </c>
      <c r="C486" s="237" t="s">
        <v>465</v>
      </c>
      <c r="D486" s="371">
        <v>0</v>
      </c>
      <c r="E486" s="371">
        <v>147</v>
      </c>
      <c r="F486" s="372" t="str">
        <f t="shared" si="29"/>
        <v/>
      </c>
      <c r="G486" s="370" t="str">
        <f t="shared" si="30"/>
        <v>是</v>
      </c>
      <c r="H486" s="218" t="str">
        <f t="shared" si="31"/>
        <v>项</v>
      </c>
    </row>
    <row r="487" s="264" customFormat="1" ht="36" customHeight="1" spans="1:8">
      <c r="A487" s="354">
        <f t="shared" si="28"/>
        <v>7</v>
      </c>
      <c r="B487" s="236">
        <v>2070199</v>
      </c>
      <c r="C487" s="237" t="s">
        <v>466</v>
      </c>
      <c r="D487" s="371">
        <v>327</v>
      </c>
      <c r="E487" s="371">
        <v>400</v>
      </c>
      <c r="F487" s="372">
        <f t="shared" si="29"/>
        <v>0.223</v>
      </c>
      <c r="G487" s="370" t="str">
        <f t="shared" si="30"/>
        <v>是</v>
      </c>
      <c r="H487" s="218" t="str">
        <f t="shared" si="31"/>
        <v>项</v>
      </c>
    </row>
    <row r="488" s="218" customFormat="1" ht="36" customHeight="1" spans="1:8">
      <c r="A488" s="354">
        <f t="shared" si="28"/>
        <v>5</v>
      </c>
      <c r="B488" s="236">
        <v>20702</v>
      </c>
      <c r="C488" s="237" t="s">
        <v>467</v>
      </c>
      <c r="D488" s="371">
        <f>SUM(D489:D495)</f>
        <v>956</v>
      </c>
      <c r="E488" s="371">
        <f>SUM(E489:E495)</f>
        <v>992</v>
      </c>
      <c r="F488" s="372">
        <f t="shared" si="29"/>
        <v>0.038</v>
      </c>
      <c r="G488" s="370" t="str">
        <f t="shared" si="30"/>
        <v>是</v>
      </c>
      <c r="H488" s="218" t="str">
        <f t="shared" si="31"/>
        <v>款</v>
      </c>
    </row>
    <row r="489" s="264" customFormat="1" ht="36" customHeight="1" spans="1:8">
      <c r="A489" s="354">
        <f t="shared" si="28"/>
        <v>7</v>
      </c>
      <c r="B489" s="236">
        <v>2070201</v>
      </c>
      <c r="C489" s="237" t="s">
        <v>139</v>
      </c>
      <c r="D489" s="371">
        <v>353</v>
      </c>
      <c r="E489" s="371">
        <v>556</v>
      </c>
      <c r="F489" s="372">
        <f t="shared" si="29"/>
        <v>0.575</v>
      </c>
      <c r="G489" s="370" t="str">
        <f t="shared" si="30"/>
        <v>是</v>
      </c>
      <c r="H489" s="218" t="str">
        <f t="shared" si="31"/>
        <v>项</v>
      </c>
    </row>
    <row r="490" s="264" customFormat="1" ht="36" customHeight="1" spans="1:8">
      <c r="A490" s="354">
        <f t="shared" si="28"/>
        <v>7</v>
      </c>
      <c r="B490" s="236">
        <v>2070202</v>
      </c>
      <c r="C490" s="237" t="s">
        <v>140</v>
      </c>
      <c r="D490" s="371">
        <v>0</v>
      </c>
      <c r="E490" s="371"/>
      <c r="F490" s="372" t="str">
        <f t="shared" si="29"/>
        <v/>
      </c>
      <c r="G490" s="370" t="str">
        <f t="shared" si="30"/>
        <v>否</v>
      </c>
      <c r="H490" s="218" t="str">
        <f t="shared" si="31"/>
        <v>项</v>
      </c>
    </row>
    <row r="491" s="264" customFormat="1" ht="36" customHeight="1" spans="1:8">
      <c r="A491" s="354">
        <f t="shared" si="28"/>
        <v>7</v>
      </c>
      <c r="B491" s="236">
        <v>2070203</v>
      </c>
      <c r="C491" s="237" t="s">
        <v>141</v>
      </c>
      <c r="D491" s="371">
        <v>0</v>
      </c>
      <c r="E491" s="371"/>
      <c r="F491" s="372" t="str">
        <f t="shared" si="29"/>
        <v/>
      </c>
      <c r="G491" s="370" t="str">
        <f t="shared" si="30"/>
        <v>否</v>
      </c>
      <c r="H491" s="218" t="str">
        <f t="shared" si="31"/>
        <v>项</v>
      </c>
    </row>
    <row r="492" s="264" customFormat="1" ht="36" customHeight="1" spans="1:8">
      <c r="A492" s="354">
        <f t="shared" si="28"/>
        <v>7</v>
      </c>
      <c r="B492" s="236">
        <v>2070204</v>
      </c>
      <c r="C492" s="237" t="s">
        <v>468</v>
      </c>
      <c r="D492" s="371">
        <v>120</v>
      </c>
      <c r="E492" s="371">
        <v>84</v>
      </c>
      <c r="F492" s="372">
        <f t="shared" si="29"/>
        <v>-0.3</v>
      </c>
      <c r="G492" s="370" t="str">
        <f t="shared" si="30"/>
        <v>是</v>
      </c>
      <c r="H492" s="218" t="str">
        <f t="shared" si="31"/>
        <v>项</v>
      </c>
    </row>
    <row r="493" s="264" customFormat="1" ht="36" customHeight="1" spans="1:8">
      <c r="A493" s="354">
        <f t="shared" si="28"/>
        <v>7</v>
      </c>
      <c r="B493" s="236">
        <v>2070205</v>
      </c>
      <c r="C493" s="237" t="s">
        <v>469</v>
      </c>
      <c r="D493" s="371">
        <v>388</v>
      </c>
      <c r="E493" s="371">
        <v>258</v>
      </c>
      <c r="F493" s="372">
        <f t="shared" si="29"/>
        <v>-0.335</v>
      </c>
      <c r="G493" s="370" t="str">
        <f t="shared" si="30"/>
        <v>是</v>
      </c>
      <c r="H493" s="218" t="str">
        <f t="shared" si="31"/>
        <v>项</v>
      </c>
    </row>
    <row r="494" s="264" customFormat="1" ht="36" customHeight="1" spans="1:8">
      <c r="A494" s="354">
        <f t="shared" si="28"/>
        <v>7</v>
      </c>
      <c r="B494" s="236">
        <v>2070206</v>
      </c>
      <c r="C494" s="237" t="s">
        <v>470</v>
      </c>
      <c r="D494" s="371">
        <v>0</v>
      </c>
      <c r="E494" s="371"/>
      <c r="F494" s="372" t="str">
        <f t="shared" si="29"/>
        <v/>
      </c>
      <c r="G494" s="370" t="str">
        <f t="shared" si="30"/>
        <v>否</v>
      </c>
      <c r="H494" s="218" t="str">
        <f t="shared" si="31"/>
        <v>项</v>
      </c>
    </row>
    <row r="495" s="264" customFormat="1" ht="36" customHeight="1" spans="1:8">
      <c r="A495" s="354">
        <f t="shared" si="28"/>
        <v>7</v>
      </c>
      <c r="B495" s="236">
        <v>2070299</v>
      </c>
      <c r="C495" s="237" t="s">
        <v>471</v>
      </c>
      <c r="D495" s="371">
        <v>95</v>
      </c>
      <c r="E495" s="371">
        <v>94</v>
      </c>
      <c r="F495" s="372">
        <f t="shared" si="29"/>
        <v>-0.011</v>
      </c>
      <c r="G495" s="370" t="str">
        <f t="shared" si="30"/>
        <v>是</v>
      </c>
      <c r="H495" s="218" t="str">
        <f t="shared" si="31"/>
        <v>项</v>
      </c>
    </row>
    <row r="496" s="218" customFormat="1" ht="36" customHeight="1" spans="1:8">
      <c r="A496" s="354">
        <f t="shared" si="28"/>
        <v>5</v>
      </c>
      <c r="B496" s="236">
        <v>20703</v>
      </c>
      <c r="C496" s="237" t="s">
        <v>472</v>
      </c>
      <c r="D496" s="371">
        <f>SUM(D497:D506)</f>
        <v>90</v>
      </c>
      <c r="E496" s="371">
        <f>SUM(E497:E506)</f>
        <v>175</v>
      </c>
      <c r="F496" s="372">
        <f t="shared" si="29"/>
        <v>0.944</v>
      </c>
      <c r="G496" s="370" t="str">
        <f t="shared" si="30"/>
        <v>是</v>
      </c>
      <c r="H496" s="218" t="str">
        <f t="shared" si="31"/>
        <v>款</v>
      </c>
    </row>
    <row r="497" s="264" customFormat="1" ht="36" customHeight="1" spans="1:8">
      <c r="A497" s="354">
        <f t="shared" si="28"/>
        <v>7</v>
      </c>
      <c r="B497" s="236">
        <v>2070301</v>
      </c>
      <c r="C497" s="237" t="s">
        <v>139</v>
      </c>
      <c r="D497" s="371">
        <v>0</v>
      </c>
      <c r="E497" s="371"/>
      <c r="F497" s="372" t="str">
        <f t="shared" si="29"/>
        <v/>
      </c>
      <c r="G497" s="370" t="str">
        <f t="shared" si="30"/>
        <v>否</v>
      </c>
      <c r="H497" s="218" t="str">
        <f t="shared" si="31"/>
        <v>项</v>
      </c>
    </row>
    <row r="498" s="264" customFormat="1" ht="36" customHeight="1" spans="1:8">
      <c r="A498" s="354">
        <f t="shared" si="28"/>
        <v>7</v>
      </c>
      <c r="B498" s="236">
        <v>2070302</v>
      </c>
      <c r="C498" s="237" t="s">
        <v>140</v>
      </c>
      <c r="D498" s="371">
        <v>0</v>
      </c>
      <c r="E498" s="371"/>
      <c r="F498" s="372" t="str">
        <f t="shared" si="29"/>
        <v/>
      </c>
      <c r="G498" s="370" t="str">
        <f t="shared" si="30"/>
        <v>否</v>
      </c>
      <c r="H498" s="218" t="str">
        <f t="shared" si="31"/>
        <v>项</v>
      </c>
    </row>
    <row r="499" s="264" customFormat="1" ht="36" customHeight="1" spans="1:8">
      <c r="A499" s="354">
        <f t="shared" si="28"/>
        <v>7</v>
      </c>
      <c r="B499" s="236">
        <v>2070303</v>
      </c>
      <c r="C499" s="237" t="s">
        <v>141</v>
      </c>
      <c r="D499" s="371">
        <v>0</v>
      </c>
      <c r="E499" s="371"/>
      <c r="F499" s="372" t="str">
        <f t="shared" si="29"/>
        <v/>
      </c>
      <c r="G499" s="370" t="str">
        <f t="shared" si="30"/>
        <v>否</v>
      </c>
      <c r="H499" s="218" t="str">
        <f t="shared" si="31"/>
        <v>项</v>
      </c>
    </row>
    <row r="500" s="264" customFormat="1" ht="36" customHeight="1" spans="1:8">
      <c r="A500" s="354">
        <f t="shared" si="28"/>
        <v>7</v>
      </c>
      <c r="B500" s="236">
        <v>2070304</v>
      </c>
      <c r="C500" s="237" t="s">
        <v>473</v>
      </c>
      <c r="D500" s="371">
        <v>0</v>
      </c>
      <c r="E500" s="371"/>
      <c r="F500" s="372" t="str">
        <f t="shared" si="29"/>
        <v/>
      </c>
      <c r="G500" s="370" t="str">
        <f t="shared" si="30"/>
        <v>否</v>
      </c>
      <c r="H500" s="218" t="str">
        <f t="shared" si="31"/>
        <v>项</v>
      </c>
    </row>
    <row r="501" s="264" customFormat="1" ht="36" customHeight="1" spans="1:8">
      <c r="A501" s="354">
        <f t="shared" si="28"/>
        <v>7</v>
      </c>
      <c r="B501" s="236">
        <v>2070305</v>
      </c>
      <c r="C501" s="237" t="s">
        <v>474</v>
      </c>
      <c r="D501" s="371">
        <v>5</v>
      </c>
      <c r="E501" s="371"/>
      <c r="F501" s="372">
        <f t="shared" si="29"/>
        <v>-1</v>
      </c>
      <c r="G501" s="370" t="str">
        <f t="shared" si="30"/>
        <v>是</v>
      </c>
      <c r="H501" s="218" t="str">
        <f t="shared" si="31"/>
        <v>项</v>
      </c>
    </row>
    <row r="502" s="264" customFormat="1" ht="36" customHeight="1" spans="1:8">
      <c r="A502" s="354">
        <f t="shared" si="28"/>
        <v>7</v>
      </c>
      <c r="B502" s="236">
        <v>2070306</v>
      </c>
      <c r="C502" s="237" t="s">
        <v>475</v>
      </c>
      <c r="D502" s="371">
        <v>0</v>
      </c>
      <c r="E502" s="371"/>
      <c r="F502" s="372" t="str">
        <f t="shared" si="29"/>
        <v/>
      </c>
      <c r="G502" s="370" t="str">
        <f t="shared" si="30"/>
        <v>否</v>
      </c>
      <c r="H502" s="218" t="str">
        <f t="shared" si="31"/>
        <v>项</v>
      </c>
    </row>
    <row r="503" s="264" customFormat="1" ht="36" customHeight="1" spans="1:8">
      <c r="A503" s="354">
        <f t="shared" si="28"/>
        <v>7</v>
      </c>
      <c r="B503" s="236">
        <v>2070307</v>
      </c>
      <c r="C503" s="237" t="s">
        <v>476</v>
      </c>
      <c r="D503" s="371">
        <v>0</v>
      </c>
      <c r="E503" s="371"/>
      <c r="F503" s="372" t="str">
        <f t="shared" si="29"/>
        <v/>
      </c>
      <c r="G503" s="370" t="str">
        <f t="shared" si="30"/>
        <v>否</v>
      </c>
      <c r="H503" s="218" t="str">
        <f t="shared" si="31"/>
        <v>项</v>
      </c>
    </row>
    <row r="504" s="264" customFormat="1" ht="36" customHeight="1" spans="1:8">
      <c r="A504" s="354">
        <f t="shared" si="28"/>
        <v>7</v>
      </c>
      <c r="B504" s="236">
        <v>2070308</v>
      </c>
      <c r="C504" s="237" t="s">
        <v>477</v>
      </c>
      <c r="D504" s="371">
        <v>0</v>
      </c>
      <c r="E504" s="371"/>
      <c r="F504" s="372" t="str">
        <f t="shared" si="29"/>
        <v/>
      </c>
      <c r="G504" s="370" t="str">
        <f t="shared" si="30"/>
        <v>否</v>
      </c>
      <c r="H504" s="218" t="str">
        <f t="shared" si="31"/>
        <v>项</v>
      </c>
    </row>
    <row r="505" s="264" customFormat="1" ht="36" customHeight="1" spans="1:8">
      <c r="A505" s="354">
        <f t="shared" si="28"/>
        <v>7</v>
      </c>
      <c r="B505" s="236">
        <v>2070309</v>
      </c>
      <c r="C505" s="237" t="s">
        <v>478</v>
      </c>
      <c r="D505" s="371">
        <v>0</v>
      </c>
      <c r="E505" s="371"/>
      <c r="F505" s="372" t="str">
        <f t="shared" si="29"/>
        <v/>
      </c>
      <c r="G505" s="370" t="str">
        <f t="shared" si="30"/>
        <v>否</v>
      </c>
      <c r="H505" s="218" t="str">
        <f t="shared" si="31"/>
        <v>项</v>
      </c>
    </row>
    <row r="506" s="264" customFormat="1" ht="36" customHeight="1" spans="1:8">
      <c r="A506" s="354">
        <f t="shared" si="28"/>
        <v>7</v>
      </c>
      <c r="B506" s="236">
        <v>2070399</v>
      </c>
      <c r="C506" s="237" t="s">
        <v>479</v>
      </c>
      <c r="D506" s="371">
        <v>85</v>
      </c>
      <c r="E506" s="371">
        <v>175</v>
      </c>
      <c r="F506" s="372">
        <f t="shared" si="29"/>
        <v>1.059</v>
      </c>
      <c r="G506" s="370" t="str">
        <f t="shared" si="30"/>
        <v>是</v>
      </c>
      <c r="H506" s="218" t="str">
        <f t="shared" si="31"/>
        <v>项</v>
      </c>
    </row>
    <row r="507" s="218" customFormat="1" ht="36" customHeight="1" spans="1:8">
      <c r="A507" s="354">
        <f t="shared" si="28"/>
        <v>5</v>
      </c>
      <c r="B507" s="236">
        <v>20706</v>
      </c>
      <c r="C507" s="237" t="s">
        <v>480</v>
      </c>
      <c r="D507" s="371">
        <f>SUM(D508:D515)</f>
        <v>7</v>
      </c>
      <c r="E507" s="371">
        <f>SUM(E508:E515)</f>
        <v>7</v>
      </c>
      <c r="F507" s="372">
        <f t="shared" si="29"/>
        <v>0</v>
      </c>
      <c r="G507" s="370" t="str">
        <f t="shared" si="30"/>
        <v>是</v>
      </c>
      <c r="H507" s="218" t="str">
        <f t="shared" si="31"/>
        <v>款</v>
      </c>
    </row>
    <row r="508" s="264" customFormat="1" ht="36" customHeight="1" spans="1:8">
      <c r="A508" s="354">
        <f t="shared" si="28"/>
        <v>7</v>
      </c>
      <c r="B508" s="236">
        <v>2070601</v>
      </c>
      <c r="C508" s="237" t="s">
        <v>139</v>
      </c>
      <c r="D508" s="371">
        <v>0</v>
      </c>
      <c r="E508" s="371"/>
      <c r="F508" s="372" t="str">
        <f t="shared" si="29"/>
        <v/>
      </c>
      <c r="G508" s="370" t="str">
        <f t="shared" si="30"/>
        <v>否</v>
      </c>
      <c r="H508" s="218" t="str">
        <f t="shared" si="31"/>
        <v>项</v>
      </c>
    </row>
    <row r="509" s="264" customFormat="1" ht="36" customHeight="1" spans="1:8">
      <c r="A509" s="354">
        <f t="shared" si="28"/>
        <v>7</v>
      </c>
      <c r="B509" s="236">
        <v>2070602</v>
      </c>
      <c r="C509" s="237" t="s">
        <v>140</v>
      </c>
      <c r="D509" s="371">
        <v>0</v>
      </c>
      <c r="E509" s="371"/>
      <c r="F509" s="372" t="str">
        <f t="shared" si="29"/>
        <v/>
      </c>
      <c r="G509" s="370" t="str">
        <f t="shared" si="30"/>
        <v>否</v>
      </c>
      <c r="H509" s="218" t="str">
        <f t="shared" si="31"/>
        <v>项</v>
      </c>
    </row>
    <row r="510" s="264" customFormat="1" ht="36" customHeight="1" spans="1:8">
      <c r="A510" s="354">
        <f t="shared" si="28"/>
        <v>7</v>
      </c>
      <c r="B510" s="236">
        <v>2070603</v>
      </c>
      <c r="C510" s="237" t="s">
        <v>141</v>
      </c>
      <c r="D510" s="371">
        <v>0</v>
      </c>
      <c r="E510" s="371"/>
      <c r="F510" s="372" t="str">
        <f t="shared" si="29"/>
        <v/>
      </c>
      <c r="G510" s="370" t="str">
        <f t="shared" si="30"/>
        <v>否</v>
      </c>
      <c r="H510" s="218" t="str">
        <f t="shared" si="31"/>
        <v>项</v>
      </c>
    </row>
    <row r="511" s="264" customFormat="1" ht="36" customHeight="1" spans="1:8">
      <c r="A511" s="354">
        <f t="shared" si="28"/>
        <v>7</v>
      </c>
      <c r="B511" s="236">
        <v>2070604</v>
      </c>
      <c r="C511" s="237" t="s">
        <v>481</v>
      </c>
      <c r="D511" s="371">
        <v>0</v>
      </c>
      <c r="E511" s="371"/>
      <c r="F511" s="372" t="str">
        <f t="shared" si="29"/>
        <v/>
      </c>
      <c r="G511" s="370" t="str">
        <f t="shared" si="30"/>
        <v>否</v>
      </c>
      <c r="H511" s="218" t="str">
        <f t="shared" si="31"/>
        <v>项</v>
      </c>
    </row>
    <row r="512" s="264" customFormat="1" ht="36" customHeight="1" spans="1:8">
      <c r="A512" s="354">
        <f t="shared" si="28"/>
        <v>7</v>
      </c>
      <c r="B512" s="236">
        <v>2070605</v>
      </c>
      <c r="C512" s="237" t="s">
        <v>482</v>
      </c>
      <c r="D512" s="371">
        <v>0</v>
      </c>
      <c r="E512" s="371"/>
      <c r="F512" s="372" t="str">
        <f t="shared" si="29"/>
        <v/>
      </c>
      <c r="G512" s="370" t="str">
        <f t="shared" si="30"/>
        <v>否</v>
      </c>
      <c r="H512" s="218" t="str">
        <f t="shared" si="31"/>
        <v>项</v>
      </c>
    </row>
    <row r="513" s="264" customFormat="1" ht="36" customHeight="1" spans="1:8">
      <c r="A513" s="354">
        <f t="shared" si="28"/>
        <v>7</v>
      </c>
      <c r="B513" s="236">
        <v>2070606</v>
      </c>
      <c r="C513" s="237" t="s">
        <v>483</v>
      </c>
      <c r="D513" s="371">
        <v>0</v>
      </c>
      <c r="E513" s="371"/>
      <c r="F513" s="372" t="str">
        <f t="shared" si="29"/>
        <v/>
      </c>
      <c r="G513" s="370" t="str">
        <f t="shared" si="30"/>
        <v>否</v>
      </c>
      <c r="H513" s="218" t="str">
        <f t="shared" si="31"/>
        <v>项</v>
      </c>
    </row>
    <row r="514" s="264" customFormat="1" ht="36" customHeight="1" spans="1:8">
      <c r="A514" s="354">
        <f t="shared" si="28"/>
        <v>7</v>
      </c>
      <c r="B514" s="236">
        <v>2070607</v>
      </c>
      <c r="C514" s="237" t="s">
        <v>484</v>
      </c>
      <c r="D514" s="371">
        <v>7</v>
      </c>
      <c r="E514" s="371">
        <v>7</v>
      </c>
      <c r="F514" s="372">
        <f t="shared" si="29"/>
        <v>0</v>
      </c>
      <c r="G514" s="370" t="str">
        <f t="shared" si="30"/>
        <v>是</v>
      </c>
      <c r="H514" s="218" t="str">
        <f t="shared" si="31"/>
        <v>项</v>
      </c>
    </row>
    <row r="515" s="264" customFormat="1" ht="36" customHeight="1" spans="1:8">
      <c r="A515" s="354">
        <f t="shared" si="28"/>
        <v>7</v>
      </c>
      <c r="B515" s="236">
        <v>2070699</v>
      </c>
      <c r="C515" s="237" t="s">
        <v>485</v>
      </c>
      <c r="D515" s="371">
        <v>0</v>
      </c>
      <c r="E515" s="371"/>
      <c r="F515" s="372" t="str">
        <f t="shared" si="29"/>
        <v/>
      </c>
      <c r="G515" s="370" t="str">
        <f t="shared" si="30"/>
        <v>否</v>
      </c>
      <c r="H515" s="218" t="str">
        <f t="shared" si="31"/>
        <v>项</v>
      </c>
    </row>
    <row r="516" s="218" customFormat="1" ht="36" customHeight="1" spans="1:8">
      <c r="A516" s="354">
        <f t="shared" ref="A516:A579" si="32">LEN(B516)</f>
        <v>5</v>
      </c>
      <c r="B516" s="236">
        <v>20708</v>
      </c>
      <c r="C516" s="237" t="s">
        <v>486</v>
      </c>
      <c r="D516" s="371">
        <f>SUM(D517:D523)</f>
        <v>563</v>
      </c>
      <c r="E516" s="371">
        <f>SUM(E517:E523)</f>
        <v>485</v>
      </c>
      <c r="F516" s="372">
        <f t="shared" ref="F516:F579" si="33">IF(D516&gt;0,E516/D516-1,IF(D516&lt;0,-(E516/D516-1),""))</f>
        <v>-0.139</v>
      </c>
      <c r="G516" s="370" t="str">
        <f t="shared" ref="G516:G579" si="34">IF(LEN(B516)=3,"是",IF(C516&lt;&gt;"",IF(SUM(D516:E516)&lt;&gt;0,"是","否"),"是"))</f>
        <v>是</v>
      </c>
      <c r="H516" s="218" t="str">
        <f t="shared" ref="H516:H579" si="35">IF(LEN(B516)=3,"类",IF(LEN(B516)=5,"款","项"))</f>
        <v>款</v>
      </c>
    </row>
    <row r="517" s="264" customFormat="1" ht="36" customHeight="1" spans="1:8">
      <c r="A517" s="354">
        <f t="shared" si="32"/>
        <v>7</v>
      </c>
      <c r="B517" s="236">
        <v>2070801</v>
      </c>
      <c r="C517" s="237" t="s">
        <v>139</v>
      </c>
      <c r="D517" s="371">
        <v>0</v>
      </c>
      <c r="E517" s="371"/>
      <c r="F517" s="372" t="str">
        <f t="shared" si="33"/>
        <v/>
      </c>
      <c r="G517" s="370" t="str">
        <f t="shared" si="34"/>
        <v>否</v>
      </c>
      <c r="H517" s="218" t="str">
        <f t="shared" si="35"/>
        <v>项</v>
      </c>
    </row>
    <row r="518" s="264" customFormat="1" ht="36" customHeight="1" spans="1:8">
      <c r="A518" s="354">
        <f t="shared" si="32"/>
        <v>7</v>
      </c>
      <c r="B518" s="236">
        <v>2070802</v>
      </c>
      <c r="C518" s="237" t="s">
        <v>140</v>
      </c>
      <c r="D518" s="371">
        <v>0</v>
      </c>
      <c r="E518" s="371"/>
      <c r="F518" s="372" t="str">
        <f t="shared" si="33"/>
        <v/>
      </c>
      <c r="G518" s="370" t="str">
        <f t="shared" si="34"/>
        <v>否</v>
      </c>
      <c r="H518" s="218" t="str">
        <f t="shared" si="35"/>
        <v>项</v>
      </c>
    </row>
    <row r="519" s="264" customFormat="1" ht="36" customHeight="1" spans="1:8">
      <c r="A519" s="354">
        <f t="shared" si="32"/>
        <v>7</v>
      </c>
      <c r="B519" s="236">
        <v>2070803</v>
      </c>
      <c r="C519" s="237" t="s">
        <v>141</v>
      </c>
      <c r="D519" s="371">
        <v>0</v>
      </c>
      <c r="E519" s="371"/>
      <c r="F519" s="372" t="str">
        <f t="shared" si="33"/>
        <v/>
      </c>
      <c r="G519" s="370" t="str">
        <f t="shared" si="34"/>
        <v>否</v>
      </c>
      <c r="H519" s="218" t="str">
        <f t="shared" si="35"/>
        <v>项</v>
      </c>
    </row>
    <row r="520" s="264" customFormat="1" ht="36" customHeight="1" spans="1:8">
      <c r="A520" s="354">
        <f t="shared" si="32"/>
        <v>7</v>
      </c>
      <c r="B520" s="236">
        <v>2070806</v>
      </c>
      <c r="C520" s="237" t="s">
        <v>489</v>
      </c>
      <c r="D520" s="371">
        <v>0</v>
      </c>
      <c r="E520" s="371"/>
      <c r="F520" s="372" t="str">
        <f t="shared" si="33"/>
        <v/>
      </c>
      <c r="G520" s="370" t="str">
        <f t="shared" si="34"/>
        <v>否</v>
      </c>
      <c r="H520" s="218" t="str">
        <f t="shared" si="35"/>
        <v>项</v>
      </c>
    </row>
    <row r="521" s="264" customFormat="1" ht="36" customHeight="1" spans="1:8">
      <c r="A521" s="354">
        <f t="shared" si="32"/>
        <v>7</v>
      </c>
      <c r="B521" s="384">
        <v>2070807</v>
      </c>
      <c r="C521" s="237" t="s">
        <v>490</v>
      </c>
      <c r="D521" s="371">
        <v>0</v>
      </c>
      <c r="E521" s="371"/>
      <c r="F521" s="372" t="str">
        <f t="shared" si="33"/>
        <v/>
      </c>
      <c r="G521" s="370" t="str">
        <f t="shared" si="34"/>
        <v>否</v>
      </c>
      <c r="H521" s="218" t="str">
        <f t="shared" si="35"/>
        <v>项</v>
      </c>
    </row>
    <row r="522" s="264" customFormat="1" ht="36" customHeight="1" spans="1:8">
      <c r="A522" s="354">
        <f t="shared" si="32"/>
        <v>7</v>
      </c>
      <c r="B522" s="384">
        <v>2070808</v>
      </c>
      <c r="C522" s="237" t="s">
        <v>491</v>
      </c>
      <c r="D522" s="371">
        <v>556</v>
      </c>
      <c r="E522" s="371">
        <v>452</v>
      </c>
      <c r="F522" s="372">
        <f t="shared" si="33"/>
        <v>-0.187</v>
      </c>
      <c r="G522" s="370" t="str">
        <f t="shared" si="34"/>
        <v>是</v>
      </c>
      <c r="H522" s="218" t="str">
        <f t="shared" si="35"/>
        <v>项</v>
      </c>
    </row>
    <row r="523" s="264" customFormat="1" ht="36" customHeight="1" spans="1:8">
      <c r="A523" s="354">
        <f t="shared" si="32"/>
        <v>7</v>
      </c>
      <c r="B523" s="236">
        <v>2070899</v>
      </c>
      <c r="C523" s="237" t="s">
        <v>492</v>
      </c>
      <c r="D523" s="371">
        <v>7</v>
      </c>
      <c r="E523" s="371">
        <v>33</v>
      </c>
      <c r="F523" s="372">
        <f t="shared" si="33"/>
        <v>3.714</v>
      </c>
      <c r="G523" s="370" t="str">
        <f t="shared" si="34"/>
        <v>是</v>
      </c>
      <c r="H523" s="218" t="str">
        <f t="shared" si="35"/>
        <v>项</v>
      </c>
    </row>
    <row r="524" s="218" customFormat="1" ht="36" customHeight="1" spans="1:8">
      <c r="A524" s="354">
        <f t="shared" si="32"/>
        <v>5</v>
      </c>
      <c r="B524" s="236">
        <v>20799</v>
      </c>
      <c r="C524" s="237" t="s">
        <v>493</v>
      </c>
      <c r="D524" s="371">
        <f>SUM(D525:D527)</f>
        <v>20</v>
      </c>
      <c r="E524" s="371">
        <f>SUM(E525:E527)</f>
        <v>213</v>
      </c>
      <c r="F524" s="372">
        <f t="shared" si="33"/>
        <v>9.65</v>
      </c>
      <c r="G524" s="370" t="str">
        <f t="shared" si="34"/>
        <v>是</v>
      </c>
      <c r="H524" s="218" t="str">
        <f t="shared" si="35"/>
        <v>款</v>
      </c>
    </row>
    <row r="525" s="264" customFormat="1" ht="36" customHeight="1" spans="1:8">
      <c r="A525" s="354">
        <f t="shared" si="32"/>
        <v>7</v>
      </c>
      <c r="B525" s="236">
        <v>2079902</v>
      </c>
      <c r="C525" s="237" t="s">
        <v>494</v>
      </c>
      <c r="D525" s="371">
        <v>0</v>
      </c>
      <c r="E525" s="371"/>
      <c r="F525" s="372" t="str">
        <f t="shared" si="33"/>
        <v/>
      </c>
      <c r="G525" s="370" t="str">
        <f t="shared" si="34"/>
        <v>否</v>
      </c>
      <c r="H525" s="218" t="str">
        <f t="shared" si="35"/>
        <v>项</v>
      </c>
    </row>
    <row r="526" s="264" customFormat="1" ht="36" customHeight="1" spans="1:8">
      <c r="A526" s="354">
        <f t="shared" si="32"/>
        <v>7</v>
      </c>
      <c r="B526" s="236">
        <v>2079903</v>
      </c>
      <c r="C526" s="237" t="s">
        <v>495</v>
      </c>
      <c r="D526" s="371">
        <v>20</v>
      </c>
      <c r="E526" s="371"/>
      <c r="F526" s="372">
        <f t="shared" si="33"/>
        <v>-1</v>
      </c>
      <c r="G526" s="370" t="str">
        <f t="shared" si="34"/>
        <v>是</v>
      </c>
      <c r="H526" s="218" t="str">
        <f t="shared" si="35"/>
        <v>项</v>
      </c>
    </row>
    <row r="527" s="264" customFormat="1" ht="36" customHeight="1" spans="1:8">
      <c r="A527" s="354">
        <f t="shared" si="32"/>
        <v>7</v>
      </c>
      <c r="B527" s="236">
        <v>2079999</v>
      </c>
      <c r="C527" s="237" t="s">
        <v>496</v>
      </c>
      <c r="D527" s="371">
        <v>0</v>
      </c>
      <c r="E527" s="371">
        <v>213</v>
      </c>
      <c r="F527" s="372" t="str">
        <f t="shared" si="33"/>
        <v/>
      </c>
      <c r="G527" s="370" t="str">
        <f t="shared" si="34"/>
        <v>是</v>
      </c>
      <c r="H527" s="218" t="str">
        <f t="shared" si="35"/>
        <v>项</v>
      </c>
    </row>
    <row r="528" s="218" customFormat="1" ht="36" customHeight="1" spans="1:8">
      <c r="A528" s="354">
        <f t="shared" si="32"/>
        <v>3</v>
      </c>
      <c r="B528" s="231">
        <v>208</v>
      </c>
      <c r="C528" s="232" t="s">
        <v>92</v>
      </c>
      <c r="D528" s="368">
        <f>SUM(D529,D548,D556,D558,D567,D571,D581,D591,D598,D606,D615,D620,D623,D626,D629,D632,D635,D639,D644,D652,D655)</f>
        <v>30041</v>
      </c>
      <c r="E528" s="368">
        <f>SUM(E529,E548,E556,E558,E567,E571,E581,E591,E598,E606,E615,E620,E623,E626,E629,E632,E635,E639,E644,E652,E655)</f>
        <v>36862</v>
      </c>
      <c r="F528" s="369">
        <f t="shared" si="33"/>
        <v>0.227</v>
      </c>
      <c r="G528" s="370" t="str">
        <f t="shared" si="34"/>
        <v>是</v>
      </c>
      <c r="H528" s="218" t="str">
        <f t="shared" si="35"/>
        <v>类</v>
      </c>
    </row>
    <row r="529" s="218" customFormat="1" ht="36" customHeight="1" spans="1:8">
      <c r="A529" s="354">
        <f t="shared" si="32"/>
        <v>5</v>
      </c>
      <c r="B529" s="236">
        <v>20801</v>
      </c>
      <c r="C529" s="237" t="s">
        <v>497</v>
      </c>
      <c r="D529" s="371">
        <f>SUM(D530:D547)</f>
        <v>1070</v>
      </c>
      <c r="E529" s="371">
        <f>SUM(E530:E547)</f>
        <v>1023</v>
      </c>
      <c r="F529" s="372">
        <f t="shared" si="33"/>
        <v>-0.044</v>
      </c>
      <c r="G529" s="370" t="str">
        <f t="shared" si="34"/>
        <v>是</v>
      </c>
      <c r="H529" s="218" t="str">
        <f t="shared" si="35"/>
        <v>款</v>
      </c>
    </row>
    <row r="530" s="264" customFormat="1" ht="36" customHeight="1" spans="1:8">
      <c r="A530" s="354">
        <f t="shared" si="32"/>
        <v>7</v>
      </c>
      <c r="B530" s="236">
        <v>2080101</v>
      </c>
      <c r="C530" s="237" t="s">
        <v>139</v>
      </c>
      <c r="D530" s="371">
        <v>309</v>
      </c>
      <c r="E530" s="371">
        <v>284</v>
      </c>
      <c r="F530" s="372">
        <f t="shared" si="33"/>
        <v>-0.081</v>
      </c>
      <c r="G530" s="370" t="str">
        <f t="shared" si="34"/>
        <v>是</v>
      </c>
      <c r="H530" s="218" t="str">
        <f t="shared" si="35"/>
        <v>项</v>
      </c>
    </row>
    <row r="531" s="264" customFormat="1" ht="36" customHeight="1" spans="1:8">
      <c r="A531" s="354">
        <f t="shared" si="32"/>
        <v>7</v>
      </c>
      <c r="B531" s="236">
        <v>2080102</v>
      </c>
      <c r="C531" s="237" t="s">
        <v>140</v>
      </c>
      <c r="D531" s="371">
        <v>0</v>
      </c>
      <c r="E531" s="371"/>
      <c r="F531" s="372" t="str">
        <f t="shared" si="33"/>
        <v/>
      </c>
      <c r="G531" s="370" t="str">
        <f t="shared" si="34"/>
        <v>否</v>
      </c>
      <c r="H531" s="218" t="str">
        <f t="shared" si="35"/>
        <v>项</v>
      </c>
    </row>
    <row r="532" s="264" customFormat="1" ht="36" customHeight="1" spans="1:8">
      <c r="A532" s="354">
        <f t="shared" si="32"/>
        <v>7</v>
      </c>
      <c r="B532" s="236">
        <v>2080103</v>
      </c>
      <c r="C532" s="237" t="s">
        <v>141</v>
      </c>
      <c r="D532" s="371">
        <v>0</v>
      </c>
      <c r="E532" s="371"/>
      <c r="F532" s="372" t="str">
        <f t="shared" si="33"/>
        <v/>
      </c>
      <c r="G532" s="370" t="str">
        <f t="shared" si="34"/>
        <v>否</v>
      </c>
      <c r="H532" s="218" t="str">
        <f t="shared" si="35"/>
        <v>项</v>
      </c>
    </row>
    <row r="533" s="264" customFormat="1" ht="36" customHeight="1" spans="1:8">
      <c r="A533" s="354">
        <f t="shared" si="32"/>
        <v>7</v>
      </c>
      <c r="B533" s="236">
        <v>2080104</v>
      </c>
      <c r="C533" s="237" t="s">
        <v>498</v>
      </c>
      <c r="D533" s="371">
        <v>26</v>
      </c>
      <c r="E533" s="371">
        <v>29</v>
      </c>
      <c r="F533" s="372">
        <f t="shared" si="33"/>
        <v>0.115</v>
      </c>
      <c r="G533" s="370" t="str">
        <f t="shared" si="34"/>
        <v>是</v>
      </c>
      <c r="H533" s="218" t="str">
        <f t="shared" si="35"/>
        <v>项</v>
      </c>
    </row>
    <row r="534" s="264" customFormat="1" ht="36" customHeight="1" spans="1:8">
      <c r="A534" s="354">
        <f t="shared" si="32"/>
        <v>7</v>
      </c>
      <c r="B534" s="236">
        <v>2080105</v>
      </c>
      <c r="C534" s="237" t="s">
        <v>499</v>
      </c>
      <c r="D534" s="371">
        <v>7</v>
      </c>
      <c r="E534" s="371">
        <v>4</v>
      </c>
      <c r="F534" s="372">
        <f t="shared" si="33"/>
        <v>-0.429</v>
      </c>
      <c r="G534" s="370" t="str">
        <f t="shared" si="34"/>
        <v>是</v>
      </c>
      <c r="H534" s="218" t="str">
        <f t="shared" si="35"/>
        <v>项</v>
      </c>
    </row>
    <row r="535" s="264" customFormat="1" ht="36" customHeight="1" spans="1:8">
      <c r="A535" s="354">
        <f t="shared" si="32"/>
        <v>7</v>
      </c>
      <c r="B535" s="236">
        <v>2080106</v>
      </c>
      <c r="C535" s="237" t="s">
        <v>500</v>
      </c>
      <c r="D535" s="371">
        <v>0</v>
      </c>
      <c r="E535" s="371"/>
      <c r="F535" s="372" t="str">
        <f t="shared" si="33"/>
        <v/>
      </c>
      <c r="G535" s="370" t="str">
        <f t="shared" si="34"/>
        <v>否</v>
      </c>
      <c r="H535" s="218" t="str">
        <f t="shared" si="35"/>
        <v>项</v>
      </c>
    </row>
    <row r="536" s="264" customFormat="1" ht="36" customHeight="1" spans="1:8">
      <c r="A536" s="354">
        <f t="shared" si="32"/>
        <v>7</v>
      </c>
      <c r="B536" s="236">
        <v>2080107</v>
      </c>
      <c r="C536" s="237" t="s">
        <v>501</v>
      </c>
      <c r="D536" s="371">
        <v>2</v>
      </c>
      <c r="E536" s="371"/>
      <c r="F536" s="372">
        <f t="shared" si="33"/>
        <v>-1</v>
      </c>
      <c r="G536" s="370" t="str">
        <f t="shared" si="34"/>
        <v>是</v>
      </c>
      <c r="H536" s="218" t="str">
        <f t="shared" si="35"/>
        <v>项</v>
      </c>
    </row>
    <row r="537" s="264" customFormat="1" ht="36" customHeight="1" spans="1:8">
      <c r="A537" s="354">
        <f t="shared" si="32"/>
        <v>7</v>
      </c>
      <c r="B537" s="236">
        <v>2080108</v>
      </c>
      <c r="C537" s="237" t="s">
        <v>180</v>
      </c>
      <c r="D537" s="371">
        <v>0</v>
      </c>
      <c r="E537" s="371"/>
      <c r="F537" s="372" t="str">
        <f t="shared" si="33"/>
        <v/>
      </c>
      <c r="G537" s="370" t="str">
        <f t="shared" si="34"/>
        <v>否</v>
      </c>
      <c r="H537" s="218" t="str">
        <f t="shared" si="35"/>
        <v>项</v>
      </c>
    </row>
    <row r="538" s="264" customFormat="1" ht="36" customHeight="1" spans="1:8">
      <c r="A538" s="354">
        <f t="shared" si="32"/>
        <v>7</v>
      </c>
      <c r="B538" s="236">
        <v>2080109</v>
      </c>
      <c r="C538" s="237" t="s">
        <v>502</v>
      </c>
      <c r="D538" s="371">
        <v>613</v>
      </c>
      <c r="E538" s="371">
        <v>543</v>
      </c>
      <c r="F538" s="372">
        <f t="shared" si="33"/>
        <v>-0.114</v>
      </c>
      <c r="G538" s="370" t="str">
        <f t="shared" si="34"/>
        <v>是</v>
      </c>
      <c r="H538" s="218" t="str">
        <f t="shared" si="35"/>
        <v>项</v>
      </c>
    </row>
    <row r="539" s="264" customFormat="1" ht="36" customHeight="1" spans="1:8">
      <c r="A539" s="354">
        <f t="shared" si="32"/>
        <v>7</v>
      </c>
      <c r="B539" s="236">
        <v>2080110</v>
      </c>
      <c r="C539" s="237" t="s">
        <v>503</v>
      </c>
      <c r="D539" s="371">
        <v>0</v>
      </c>
      <c r="E539" s="371"/>
      <c r="F539" s="372" t="str">
        <f t="shared" si="33"/>
        <v/>
      </c>
      <c r="G539" s="370" t="str">
        <f t="shared" si="34"/>
        <v>否</v>
      </c>
      <c r="H539" s="218" t="str">
        <f t="shared" si="35"/>
        <v>项</v>
      </c>
    </row>
    <row r="540" s="264" customFormat="1" ht="36" customHeight="1" spans="1:8">
      <c r="A540" s="354">
        <f t="shared" si="32"/>
        <v>7</v>
      </c>
      <c r="B540" s="236">
        <v>2080111</v>
      </c>
      <c r="C540" s="237" t="s">
        <v>504</v>
      </c>
      <c r="D540" s="371">
        <v>0</v>
      </c>
      <c r="E540" s="371"/>
      <c r="F540" s="372" t="str">
        <f t="shared" si="33"/>
        <v/>
      </c>
      <c r="G540" s="370" t="str">
        <f t="shared" si="34"/>
        <v>否</v>
      </c>
      <c r="H540" s="218" t="str">
        <f t="shared" si="35"/>
        <v>项</v>
      </c>
    </row>
    <row r="541" s="264" customFormat="1" ht="36" customHeight="1" spans="1:8">
      <c r="A541" s="354">
        <f t="shared" si="32"/>
        <v>7</v>
      </c>
      <c r="B541" s="236">
        <v>2080112</v>
      </c>
      <c r="C541" s="237" t="s">
        <v>505</v>
      </c>
      <c r="D541" s="371">
        <v>0</v>
      </c>
      <c r="E541" s="371">
        <v>9</v>
      </c>
      <c r="F541" s="372" t="str">
        <f t="shared" si="33"/>
        <v/>
      </c>
      <c r="G541" s="370" t="str">
        <f t="shared" si="34"/>
        <v>是</v>
      </c>
      <c r="H541" s="218" t="str">
        <f t="shared" si="35"/>
        <v>项</v>
      </c>
    </row>
    <row r="542" s="264" customFormat="1" ht="36" customHeight="1" spans="1:8">
      <c r="A542" s="354">
        <f t="shared" si="32"/>
        <v>7</v>
      </c>
      <c r="B542" s="375">
        <v>2080113</v>
      </c>
      <c r="C542" s="382" t="s">
        <v>506</v>
      </c>
      <c r="D542" s="371">
        <v>0</v>
      </c>
      <c r="E542" s="371"/>
      <c r="F542" s="372" t="str">
        <f t="shared" si="33"/>
        <v/>
      </c>
      <c r="G542" s="370" t="str">
        <f t="shared" si="34"/>
        <v>否</v>
      </c>
      <c r="H542" s="218" t="str">
        <f t="shared" si="35"/>
        <v>项</v>
      </c>
    </row>
    <row r="543" s="264" customFormat="1" ht="36" customHeight="1" spans="1:8">
      <c r="A543" s="354">
        <f t="shared" si="32"/>
        <v>7</v>
      </c>
      <c r="B543" s="375">
        <v>2080114</v>
      </c>
      <c r="C543" s="382" t="s">
        <v>507</v>
      </c>
      <c r="D543" s="371">
        <v>0</v>
      </c>
      <c r="E543" s="371"/>
      <c r="F543" s="372" t="str">
        <f t="shared" si="33"/>
        <v/>
      </c>
      <c r="G543" s="370" t="str">
        <f t="shared" si="34"/>
        <v>否</v>
      </c>
      <c r="H543" s="218" t="str">
        <f t="shared" si="35"/>
        <v>项</v>
      </c>
    </row>
    <row r="544" s="264" customFormat="1" ht="36" customHeight="1" spans="1:8">
      <c r="A544" s="354">
        <f t="shared" si="32"/>
        <v>7</v>
      </c>
      <c r="B544" s="375">
        <v>2080115</v>
      </c>
      <c r="C544" s="382" t="s">
        <v>508</v>
      </c>
      <c r="D544" s="371">
        <v>0</v>
      </c>
      <c r="E544" s="371"/>
      <c r="F544" s="372" t="str">
        <f t="shared" si="33"/>
        <v/>
      </c>
      <c r="G544" s="370" t="str">
        <f t="shared" si="34"/>
        <v>否</v>
      </c>
      <c r="H544" s="218" t="str">
        <f t="shared" si="35"/>
        <v>项</v>
      </c>
    </row>
    <row r="545" s="264" customFormat="1" ht="36" customHeight="1" spans="1:8">
      <c r="A545" s="354">
        <f t="shared" si="32"/>
        <v>7</v>
      </c>
      <c r="B545" s="375">
        <v>2080116</v>
      </c>
      <c r="C545" s="382" t="s">
        <v>509</v>
      </c>
      <c r="D545" s="371">
        <v>0</v>
      </c>
      <c r="E545" s="371"/>
      <c r="F545" s="372" t="str">
        <f t="shared" si="33"/>
        <v/>
      </c>
      <c r="G545" s="370" t="str">
        <f t="shared" si="34"/>
        <v>否</v>
      </c>
      <c r="H545" s="218" t="str">
        <f t="shared" si="35"/>
        <v>项</v>
      </c>
    </row>
    <row r="546" s="264" customFormat="1" ht="36" customHeight="1" spans="1:8">
      <c r="A546" s="354">
        <f t="shared" si="32"/>
        <v>7</v>
      </c>
      <c r="B546" s="375">
        <v>2080150</v>
      </c>
      <c r="C546" s="382" t="s">
        <v>510</v>
      </c>
      <c r="D546" s="371">
        <v>0</v>
      </c>
      <c r="E546" s="371">
        <v>95</v>
      </c>
      <c r="F546" s="372" t="str">
        <f t="shared" si="33"/>
        <v/>
      </c>
      <c r="G546" s="370" t="str">
        <f t="shared" si="34"/>
        <v>是</v>
      </c>
      <c r="H546" s="218" t="str">
        <f t="shared" si="35"/>
        <v>项</v>
      </c>
    </row>
    <row r="547" s="264" customFormat="1" ht="36" customHeight="1" spans="1:8">
      <c r="A547" s="354">
        <f t="shared" si="32"/>
        <v>7</v>
      </c>
      <c r="B547" s="236">
        <v>2080199</v>
      </c>
      <c r="C547" s="237" t="s">
        <v>511</v>
      </c>
      <c r="D547" s="371">
        <v>113</v>
      </c>
      <c r="E547" s="371">
        <v>59</v>
      </c>
      <c r="F547" s="372">
        <f t="shared" si="33"/>
        <v>-0.478</v>
      </c>
      <c r="G547" s="370" t="str">
        <f t="shared" si="34"/>
        <v>是</v>
      </c>
      <c r="H547" s="218" t="str">
        <f t="shared" si="35"/>
        <v>项</v>
      </c>
    </row>
    <row r="548" s="218" customFormat="1" ht="36" customHeight="1" spans="1:8">
      <c r="A548" s="354">
        <f t="shared" si="32"/>
        <v>5</v>
      </c>
      <c r="B548" s="236">
        <v>20802</v>
      </c>
      <c r="C548" s="237" t="s">
        <v>512</v>
      </c>
      <c r="D548" s="371">
        <f>SUM(D549:D555)</f>
        <v>431</v>
      </c>
      <c r="E548" s="371">
        <f>SUM(E549:E555)</f>
        <v>438</v>
      </c>
      <c r="F548" s="372">
        <f t="shared" si="33"/>
        <v>0.016</v>
      </c>
      <c r="G548" s="370" t="str">
        <f t="shared" si="34"/>
        <v>是</v>
      </c>
      <c r="H548" s="218" t="str">
        <f t="shared" si="35"/>
        <v>款</v>
      </c>
    </row>
    <row r="549" s="264" customFormat="1" ht="36" customHeight="1" spans="1:8">
      <c r="A549" s="354">
        <f t="shared" si="32"/>
        <v>7</v>
      </c>
      <c r="B549" s="236">
        <v>2080201</v>
      </c>
      <c r="C549" s="237" t="s">
        <v>139</v>
      </c>
      <c r="D549" s="371">
        <v>154</v>
      </c>
      <c r="E549" s="371">
        <v>159</v>
      </c>
      <c r="F549" s="372">
        <f t="shared" si="33"/>
        <v>0.032</v>
      </c>
      <c r="G549" s="370" t="str">
        <f t="shared" si="34"/>
        <v>是</v>
      </c>
      <c r="H549" s="218" t="str">
        <f t="shared" si="35"/>
        <v>项</v>
      </c>
    </row>
    <row r="550" s="264" customFormat="1" ht="36" customHeight="1" spans="1:8">
      <c r="A550" s="354">
        <f t="shared" si="32"/>
        <v>7</v>
      </c>
      <c r="B550" s="236">
        <v>2080202</v>
      </c>
      <c r="C550" s="237" t="s">
        <v>140</v>
      </c>
      <c r="D550" s="371">
        <v>0</v>
      </c>
      <c r="E550" s="371"/>
      <c r="F550" s="372" t="str">
        <f t="shared" si="33"/>
        <v/>
      </c>
      <c r="G550" s="370" t="str">
        <f t="shared" si="34"/>
        <v>否</v>
      </c>
      <c r="H550" s="218" t="str">
        <f t="shared" si="35"/>
        <v>项</v>
      </c>
    </row>
    <row r="551" s="264" customFormat="1" ht="36" customHeight="1" spans="1:8">
      <c r="A551" s="354">
        <f t="shared" si="32"/>
        <v>7</v>
      </c>
      <c r="B551" s="236">
        <v>2080203</v>
      </c>
      <c r="C551" s="237" t="s">
        <v>141</v>
      </c>
      <c r="D551" s="371">
        <v>0</v>
      </c>
      <c r="E551" s="371"/>
      <c r="F551" s="372" t="str">
        <f t="shared" si="33"/>
        <v/>
      </c>
      <c r="G551" s="370" t="str">
        <f t="shared" si="34"/>
        <v>否</v>
      </c>
      <c r="H551" s="218" t="str">
        <f t="shared" si="35"/>
        <v>项</v>
      </c>
    </row>
    <row r="552" s="264" customFormat="1" ht="36" customHeight="1" spans="1:8">
      <c r="A552" s="354">
        <f t="shared" si="32"/>
        <v>7</v>
      </c>
      <c r="B552" s="236">
        <v>2080206</v>
      </c>
      <c r="C552" s="237" t="s">
        <v>513</v>
      </c>
      <c r="D552" s="371">
        <v>0</v>
      </c>
      <c r="E552" s="371">
        <v>5</v>
      </c>
      <c r="F552" s="372" t="str">
        <f t="shared" si="33"/>
        <v/>
      </c>
      <c r="G552" s="370" t="str">
        <f t="shared" si="34"/>
        <v>是</v>
      </c>
      <c r="H552" s="218" t="str">
        <f t="shared" si="35"/>
        <v>项</v>
      </c>
    </row>
    <row r="553" s="264" customFormat="1" ht="36" customHeight="1" spans="1:8">
      <c r="A553" s="354">
        <f t="shared" si="32"/>
        <v>7</v>
      </c>
      <c r="B553" s="236">
        <v>2080207</v>
      </c>
      <c r="C553" s="237" t="s">
        <v>514</v>
      </c>
      <c r="D553" s="371">
        <v>4</v>
      </c>
      <c r="E553" s="371">
        <v>25</v>
      </c>
      <c r="F553" s="372">
        <f t="shared" si="33"/>
        <v>5.25</v>
      </c>
      <c r="G553" s="370" t="str">
        <f t="shared" si="34"/>
        <v>是</v>
      </c>
      <c r="H553" s="218" t="str">
        <f t="shared" si="35"/>
        <v>项</v>
      </c>
    </row>
    <row r="554" s="264" customFormat="1" ht="36" customHeight="1" spans="1:8">
      <c r="A554" s="354">
        <f t="shared" si="32"/>
        <v>7</v>
      </c>
      <c r="B554" s="236">
        <v>2080208</v>
      </c>
      <c r="C554" s="237" t="s">
        <v>515</v>
      </c>
      <c r="D554" s="371">
        <v>1</v>
      </c>
      <c r="E554" s="371">
        <v>28</v>
      </c>
      <c r="F554" s="372">
        <f t="shared" si="33"/>
        <v>27</v>
      </c>
      <c r="G554" s="370" t="str">
        <f t="shared" si="34"/>
        <v>是</v>
      </c>
      <c r="H554" s="218" t="str">
        <f t="shared" si="35"/>
        <v>项</v>
      </c>
    </row>
    <row r="555" s="264" customFormat="1" ht="36" customHeight="1" spans="1:8">
      <c r="A555" s="354">
        <f t="shared" si="32"/>
        <v>7</v>
      </c>
      <c r="B555" s="236">
        <v>2080299</v>
      </c>
      <c r="C555" s="237" t="s">
        <v>516</v>
      </c>
      <c r="D555" s="371">
        <v>272</v>
      </c>
      <c r="E555" s="371">
        <v>221</v>
      </c>
      <c r="F555" s="372">
        <f t="shared" si="33"/>
        <v>-0.188</v>
      </c>
      <c r="G555" s="370" t="str">
        <f t="shared" si="34"/>
        <v>是</v>
      </c>
      <c r="H555" s="218" t="str">
        <f t="shared" si="35"/>
        <v>项</v>
      </c>
    </row>
    <row r="556" s="264" customFormat="1" ht="36" customHeight="1" spans="1:8">
      <c r="A556" s="354">
        <f t="shared" si="32"/>
        <v>5</v>
      </c>
      <c r="B556" s="236">
        <v>20804</v>
      </c>
      <c r="C556" s="237" t="s">
        <v>517</v>
      </c>
      <c r="D556" s="371">
        <f>SUM(D557:D557)</f>
        <v>0</v>
      </c>
      <c r="E556" s="371">
        <f>SUM(E557:E557)</f>
        <v>0</v>
      </c>
      <c r="F556" s="372" t="str">
        <f t="shared" si="33"/>
        <v/>
      </c>
      <c r="G556" s="370" t="str">
        <f t="shared" si="34"/>
        <v>否</v>
      </c>
      <c r="H556" s="218" t="str">
        <f t="shared" si="35"/>
        <v>款</v>
      </c>
    </row>
    <row r="557" s="264" customFormat="1" ht="36" customHeight="1" spans="1:8">
      <c r="A557" s="354">
        <f t="shared" si="32"/>
        <v>7</v>
      </c>
      <c r="B557" s="236">
        <v>2080402</v>
      </c>
      <c r="C557" s="237" t="s">
        <v>518</v>
      </c>
      <c r="D557" s="371">
        <v>0</v>
      </c>
      <c r="E557" s="371"/>
      <c r="F557" s="372" t="str">
        <f t="shared" si="33"/>
        <v/>
      </c>
      <c r="G557" s="370" t="str">
        <f t="shared" si="34"/>
        <v>否</v>
      </c>
      <c r="H557" s="218" t="str">
        <f t="shared" si="35"/>
        <v>项</v>
      </c>
    </row>
    <row r="558" s="218" customFormat="1" ht="36" customHeight="1" spans="1:8">
      <c r="A558" s="354">
        <f t="shared" si="32"/>
        <v>5</v>
      </c>
      <c r="B558" s="236">
        <v>20805</v>
      </c>
      <c r="C558" s="237" t="s">
        <v>519</v>
      </c>
      <c r="D558" s="371">
        <f>SUM(D559:D566)</f>
        <v>16516</v>
      </c>
      <c r="E558" s="371">
        <f>SUM(E559:E566)</f>
        <v>20862</v>
      </c>
      <c r="F558" s="372">
        <f t="shared" si="33"/>
        <v>0.263</v>
      </c>
      <c r="G558" s="370" t="str">
        <f t="shared" si="34"/>
        <v>是</v>
      </c>
      <c r="H558" s="218" t="str">
        <f t="shared" si="35"/>
        <v>款</v>
      </c>
    </row>
    <row r="559" s="264" customFormat="1" ht="36" customHeight="1" spans="1:8">
      <c r="A559" s="354">
        <f t="shared" si="32"/>
        <v>7</v>
      </c>
      <c r="B559" s="236">
        <v>2080501</v>
      </c>
      <c r="C559" s="237" t="s">
        <v>520</v>
      </c>
      <c r="D559" s="371">
        <v>2646</v>
      </c>
      <c r="E559" s="371">
        <v>2065</v>
      </c>
      <c r="F559" s="372">
        <f t="shared" si="33"/>
        <v>-0.22</v>
      </c>
      <c r="G559" s="370" t="str">
        <f t="shared" si="34"/>
        <v>是</v>
      </c>
      <c r="H559" s="218" t="str">
        <f t="shared" si="35"/>
        <v>项</v>
      </c>
    </row>
    <row r="560" s="264" customFormat="1" ht="36" customHeight="1" spans="1:8">
      <c r="A560" s="354">
        <f t="shared" si="32"/>
        <v>7</v>
      </c>
      <c r="B560" s="236">
        <v>2080502</v>
      </c>
      <c r="C560" s="237" t="s">
        <v>521</v>
      </c>
      <c r="D560" s="371">
        <v>5291</v>
      </c>
      <c r="E560" s="371">
        <v>4385</v>
      </c>
      <c r="F560" s="372">
        <f t="shared" si="33"/>
        <v>-0.171</v>
      </c>
      <c r="G560" s="370" t="str">
        <f t="shared" si="34"/>
        <v>是</v>
      </c>
      <c r="H560" s="218" t="str">
        <f t="shared" si="35"/>
        <v>项</v>
      </c>
    </row>
    <row r="561" s="264" customFormat="1" ht="36" customHeight="1" spans="1:8">
      <c r="A561" s="354">
        <f t="shared" si="32"/>
        <v>7</v>
      </c>
      <c r="B561" s="236">
        <v>2080503</v>
      </c>
      <c r="C561" s="237" t="s">
        <v>522</v>
      </c>
      <c r="D561" s="371">
        <v>9</v>
      </c>
      <c r="E561" s="371">
        <v>74</v>
      </c>
      <c r="F561" s="372">
        <f t="shared" si="33"/>
        <v>7.222</v>
      </c>
      <c r="G561" s="370" t="str">
        <f t="shared" si="34"/>
        <v>是</v>
      </c>
      <c r="H561" s="218" t="str">
        <f t="shared" si="35"/>
        <v>项</v>
      </c>
    </row>
    <row r="562" s="264" customFormat="1" ht="36" customHeight="1" spans="1:8">
      <c r="A562" s="354">
        <f t="shared" si="32"/>
        <v>7</v>
      </c>
      <c r="B562" s="236">
        <v>2080505</v>
      </c>
      <c r="C562" s="237" t="s">
        <v>524</v>
      </c>
      <c r="D562" s="371">
        <v>6213</v>
      </c>
      <c r="E562" s="371">
        <v>6501</v>
      </c>
      <c r="F562" s="372">
        <f t="shared" si="33"/>
        <v>0.046</v>
      </c>
      <c r="G562" s="370" t="str">
        <f t="shared" si="34"/>
        <v>是</v>
      </c>
      <c r="H562" s="218" t="str">
        <f t="shared" si="35"/>
        <v>项</v>
      </c>
    </row>
    <row r="563" s="264" customFormat="1" ht="36" customHeight="1" spans="1:8">
      <c r="A563" s="354">
        <f t="shared" si="32"/>
        <v>7</v>
      </c>
      <c r="B563" s="236">
        <v>2080506</v>
      </c>
      <c r="C563" s="237" t="s">
        <v>525</v>
      </c>
      <c r="D563" s="371">
        <v>694</v>
      </c>
      <c r="E563" s="371">
        <v>1393</v>
      </c>
      <c r="F563" s="372">
        <f t="shared" si="33"/>
        <v>1.007</v>
      </c>
      <c r="G563" s="370" t="str">
        <f t="shared" si="34"/>
        <v>是</v>
      </c>
      <c r="H563" s="218" t="str">
        <f t="shared" si="35"/>
        <v>项</v>
      </c>
    </row>
    <row r="564" s="264" customFormat="1" ht="36" customHeight="1" spans="1:8">
      <c r="A564" s="354">
        <f t="shared" si="32"/>
        <v>7</v>
      </c>
      <c r="B564" s="236">
        <v>2080507</v>
      </c>
      <c r="C564" s="237" t="s">
        <v>526</v>
      </c>
      <c r="D564" s="371">
        <v>1663</v>
      </c>
      <c r="E564" s="371">
        <v>5635</v>
      </c>
      <c r="F564" s="372">
        <f t="shared" si="33"/>
        <v>2.388</v>
      </c>
      <c r="G564" s="370" t="str">
        <f t="shared" si="34"/>
        <v>是</v>
      </c>
      <c r="H564" s="218" t="str">
        <f t="shared" si="35"/>
        <v>项</v>
      </c>
    </row>
    <row r="565" s="264" customFormat="1" ht="36" customHeight="1" spans="1:8">
      <c r="A565" s="354">
        <f t="shared" si="32"/>
        <v>7</v>
      </c>
      <c r="B565" s="375">
        <v>2080508</v>
      </c>
      <c r="C565" s="382" t="s">
        <v>527</v>
      </c>
      <c r="D565" s="371">
        <v>0</v>
      </c>
      <c r="E565" s="371">
        <v>600</v>
      </c>
      <c r="F565" s="372" t="str">
        <f t="shared" si="33"/>
        <v/>
      </c>
      <c r="G565" s="370" t="str">
        <f t="shared" si="34"/>
        <v>是</v>
      </c>
      <c r="H565" s="218" t="str">
        <f t="shared" si="35"/>
        <v>项</v>
      </c>
    </row>
    <row r="566" s="352" customFormat="1" ht="36" customHeight="1" spans="1:8">
      <c r="A566" s="354">
        <f t="shared" si="32"/>
        <v>7</v>
      </c>
      <c r="B566" s="236">
        <v>2080599</v>
      </c>
      <c r="C566" s="237" t="s">
        <v>528</v>
      </c>
      <c r="D566" s="371">
        <v>0</v>
      </c>
      <c r="E566" s="371">
        <v>209</v>
      </c>
      <c r="F566" s="372" t="str">
        <f t="shared" si="33"/>
        <v/>
      </c>
      <c r="G566" s="370" t="str">
        <f t="shared" si="34"/>
        <v>是</v>
      </c>
      <c r="H566" s="218" t="str">
        <f t="shared" si="35"/>
        <v>项</v>
      </c>
    </row>
    <row r="567" s="218" customFormat="1" ht="36" customHeight="1" spans="1:8">
      <c r="A567" s="354">
        <f t="shared" si="32"/>
        <v>5</v>
      </c>
      <c r="B567" s="236">
        <v>20806</v>
      </c>
      <c r="C567" s="237" t="s">
        <v>529</v>
      </c>
      <c r="D567" s="371">
        <f>SUM(D568:D570)</f>
        <v>52</v>
      </c>
      <c r="E567" s="371">
        <f>SUM(E568:E570)</f>
        <v>207</v>
      </c>
      <c r="F567" s="372">
        <f t="shared" si="33"/>
        <v>2.981</v>
      </c>
      <c r="G567" s="370" t="str">
        <f t="shared" si="34"/>
        <v>是</v>
      </c>
      <c r="H567" s="218" t="str">
        <f t="shared" si="35"/>
        <v>款</v>
      </c>
    </row>
    <row r="568" s="264" customFormat="1" ht="36" customHeight="1" spans="1:8">
      <c r="A568" s="354">
        <f t="shared" si="32"/>
        <v>7</v>
      </c>
      <c r="B568" s="236">
        <v>2080601</v>
      </c>
      <c r="C568" s="237" t="s">
        <v>530</v>
      </c>
      <c r="D568" s="371">
        <v>52</v>
      </c>
      <c r="E568" s="371">
        <v>207</v>
      </c>
      <c r="F568" s="372">
        <f t="shared" si="33"/>
        <v>2.981</v>
      </c>
      <c r="G568" s="370" t="str">
        <f t="shared" si="34"/>
        <v>是</v>
      </c>
      <c r="H568" s="218" t="str">
        <f t="shared" si="35"/>
        <v>项</v>
      </c>
    </row>
    <row r="569" s="264" customFormat="1" ht="36" customHeight="1" spans="1:8">
      <c r="A569" s="354">
        <f t="shared" si="32"/>
        <v>7</v>
      </c>
      <c r="B569" s="236">
        <v>2080602</v>
      </c>
      <c r="C569" s="237" t="s">
        <v>531</v>
      </c>
      <c r="D569" s="371">
        <v>0</v>
      </c>
      <c r="E569" s="371"/>
      <c r="F569" s="372" t="str">
        <f t="shared" si="33"/>
        <v/>
      </c>
      <c r="G569" s="370" t="str">
        <f t="shared" si="34"/>
        <v>否</v>
      </c>
      <c r="H569" s="218" t="str">
        <f t="shared" si="35"/>
        <v>项</v>
      </c>
    </row>
    <row r="570" s="264" customFormat="1" ht="36" customHeight="1" spans="1:8">
      <c r="A570" s="354">
        <f t="shared" si="32"/>
        <v>7</v>
      </c>
      <c r="B570" s="236">
        <v>2080699</v>
      </c>
      <c r="C570" s="237" t="s">
        <v>532</v>
      </c>
      <c r="D570" s="371">
        <v>0</v>
      </c>
      <c r="E570" s="371"/>
      <c r="F570" s="372" t="str">
        <f t="shared" si="33"/>
        <v/>
      </c>
      <c r="G570" s="370" t="str">
        <f t="shared" si="34"/>
        <v>否</v>
      </c>
      <c r="H570" s="218" t="str">
        <f t="shared" si="35"/>
        <v>项</v>
      </c>
    </row>
    <row r="571" s="353" customFormat="1" ht="36" customHeight="1" spans="1:8">
      <c r="A571" s="354">
        <f t="shared" si="32"/>
        <v>5</v>
      </c>
      <c r="B571" s="236">
        <v>20807</v>
      </c>
      <c r="C571" s="237" t="s">
        <v>533</v>
      </c>
      <c r="D571" s="371">
        <f>SUM(D572:D580)</f>
        <v>906</v>
      </c>
      <c r="E571" s="371">
        <f>SUM(E572:E580)</f>
        <v>747</v>
      </c>
      <c r="F571" s="372">
        <f t="shared" si="33"/>
        <v>-0.175</v>
      </c>
      <c r="G571" s="370" t="str">
        <f t="shared" si="34"/>
        <v>是</v>
      </c>
      <c r="H571" s="218" t="str">
        <f t="shared" si="35"/>
        <v>款</v>
      </c>
    </row>
    <row r="572" s="264" customFormat="1" ht="36" customHeight="1" spans="1:8">
      <c r="A572" s="354">
        <f t="shared" si="32"/>
        <v>7</v>
      </c>
      <c r="B572" s="236">
        <v>2080701</v>
      </c>
      <c r="C572" s="237" t="s">
        <v>534</v>
      </c>
      <c r="D572" s="371">
        <v>0</v>
      </c>
      <c r="E572" s="371"/>
      <c r="F572" s="372" t="str">
        <f t="shared" si="33"/>
        <v/>
      </c>
      <c r="G572" s="370" t="str">
        <f t="shared" si="34"/>
        <v>否</v>
      </c>
      <c r="H572" s="218" t="str">
        <f t="shared" si="35"/>
        <v>项</v>
      </c>
    </row>
    <row r="573" s="264" customFormat="1" ht="36" customHeight="1" spans="1:8">
      <c r="A573" s="354">
        <f t="shared" si="32"/>
        <v>7</v>
      </c>
      <c r="B573" s="236">
        <v>2080702</v>
      </c>
      <c r="C573" s="237" t="s">
        <v>535</v>
      </c>
      <c r="D573" s="371">
        <v>0</v>
      </c>
      <c r="E573" s="371"/>
      <c r="F573" s="372" t="str">
        <f t="shared" si="33"/>
        <v/>
      </c>
      <c r="G573" s="370" t="str">
        <f t="shared" si="34"/>
        <v>否</v>
      </c>
      <c r="H573" s="218" t="str">
        <f t="shared" si="35"/>
        <v>项</v>
      </c>
    </row>
    <row r="574" s="264" customFormat="1" ht="36" customHeight="1" spans="1:8">
      <c r="A574" s="354">
        <f t="shared" si="32"/>
        <v>7</v>
      </c>
      <c r="B574" s="236">
        <v>2080704</v>
      </c>
      <c r="C574" s="237" t="s">
        <v>536</v>
      </c>
      <c r="D574" s="371">
        <v>0</v>
      </c>
      <c r="E574" s="371"/>
      <c r="F574" s="372" t="str">
        <f t="shared" si="33"/>
        <v/>
      </c>
      <c r="G574" s="370" t="str">
        <f t="shared" si="34"/>
        <v>否</v>
      </c>
      <c r="H574" s="218" t="str">
        <f t="shared" si="35"/>
        <v>项</v>
      </c>
    </row>
    <row r="575" s="264" customFormat="1" ht="36" customHeight="1" spans="1:8">
      <c r="A575" s="354">
        <f t="shared" si="32"/>
        <v>7</v>
      </c>
      <c r="B575" s="236">
        <v>2080705</v>
      </c>
      <c r="C575" s="237" t="s">
        <v>537</v>
      </c>
      <c r="D575" s="371">
        <v>0</v>
      </c>
      <c r="E575" s="371"/>
      <c r="F575" s="372" t="str">
        <f t="shared" si="33"/>
        <v/>
      </c>
      <c r="G575" s="370" t="str">
        <f t="shared" si="34"/>
        <v>否</v>
      </c>
      <c r="H575" s="218" t="str">
        <f t="shared" si="35"/>
        <v>项</v>
      </c>
    </row>
    <row r="576" s="264" customFormat="1" ht="36" customHeight="1" spans="1:8">
      <c r="A576" s="354">
        <f t="shared" si="32"/>
        <v>7</v>
      </c>
      <c r="B576" s="236">
        <v>2080709</v>
      </c>
      <c r="C576" s="237" t="s">
        <v>538</v>
      </c>
      <c r="D576" s="371">
        <v>0</v>
      </c>
      <c r="E576" s="371"/>
      <c r="F576" s="372" t="str">
        <f t="shared" si="33"/>
        <v/>
      </c>
      <c r="G576" s="370" t="str">
        <f t="shared" si="34"/>
        <v>否</v>
      </c>
      <c r="H576" s="218" t="str">
        <f t="shared" si="35"/>
        <v>项</v>
      </c>
    </row>
    <row r="577" s="264" customFormat="1" ht="36" customHeight="1" spans="1:8">
      <c r="A577" s="354">
        <f t="shared" si="32"/>
        <v>7</v>
      </c>
      <c r="B577" s="236">
        <v>2080711</v>
      </c>
      <c r="C577" s="237" t="s">
        <v>539</v>
      </c>
      <c r="D577" s="371">
        <v>0</v>
      </c>
      <c r="E577" s="371">
        <v>0</v>
      </c>
      <c r="F577" s="372" t="str">
        <f t="shared" si="33"/>
        <v/>
      </c>
      <c r="G577" s="370" t="str">
        <f t="shared" si="34"/>
        <v>否</v>
      </c>
      <c r="H577" s="218" t="str">
        <f t="shared" si="35"/>
        <v>项</v>
      </c>
    </row>
    <row r="578" s="264" customFormat="1" ht="36" customHeight="1" spans="1:8">
      <c r="A578" s="354">
        <f t="shared" si="32"/>
        <v>7</v>
      </c>
      <c r="B578" s="236">
        <v>2080712</v>
      </c>
      <c r="C578" s="237" t="s">
        <v>540</v>
      </c>
      <c r="D578" s="371">
        <v>0</v>
      </c>
      <c r="E578" s="371"/>
      <c r="F578" s="372" t="str">
        <f t="shared" si="33"/>
        <v/>
      </c>
      <c r="G578" s="370" t="str">
        <f t="shared" si="34"/>
        <v>否</v>
      </c>
      <c r="H578" s="218" t="str">
        <f t="shared" si="35"/>
        <v>项</v>
      </c>
    </row>
    <row r="579" s="264" customFormat="1" ht="36" customHeight="1" spans="1:8">
      <c r="A579" s="354">
        <f t="shared" si="32"/>
        <v>7</v>
      </c>
      <c r="B579" s="236">
        <v>2080713</v>
      </c>
      <c r="C579" s="237" t="s">
        <v>541</v>
      </c>
      <c r="D579" s="371">
        <v>0</v>
      </c>
      <c r="E579" s="371"/>
      <c r="F579" s="372" t="str">
        <f t="shared" si="33"/>
        <v/>
      </c>
      <c r="G579" s="370" t="str">
        <f t="shared" si="34"/>
        <v>否</v>
      </c>
      <c r="H579" s="218" t="str">
        <f t="shared" si="35"/>
        <v>项</v>
      </c>
    </row>
    <row r="580" s="264" customFormat="1" ht="36" customHeight="1" spans="1:8">
      <c r="A580" s="354">
        <f t="shared" ref="A580:A643" si="36">LEN(B580)</f>
        <v>7</v>
      </c>
      <c r="B580" s="236">
        <v>2080799</v>
      </c>
      <c r="C580" s="237" t="s">
        <v>542</v>
      </c>
      <c r="D580" s="371">
        <v>906</v>
      </c>
      <c r="E580" s="371">
        <v>747</v>
      </c>
      <c r="F580" s="372">
        <f t="shared" ref="F580:F643" si="37">IF(D580&gt;0,E580/D580-1,IF(D580&lt;0,-(E580/D580-1),""))</f>
        <v>-0.175</v>
      </c>
      <c r="G580" s="370" t="str">
        <f t="shared" ref="G580:G643" si="38">IF(LEN(B580)=3,"是",IF(C580&lt;&gt;"",IF(SUM(D580:E580)&lt;&gt;0,"是","否"),"是"))</f>
        <v>是</v>
      </c>
      <c r="H580" s="218" t="str">
        <f t="shared" ref="H580:H643" si="39">IF(LEN(B580)=3,"类",IF(LEN(B580)=5,"款","项"))</f>
        <v>项</v>
      </c>
    </row>
    <row r="581" s="218" customFormat="1" ht="36" customHeight="1" spans="1:8">
      <c r="A581" s="354">
        <f t="shared" si="36"/>
        <v>5</v>
      </c>
      <c r="B581" s="236">
        <v>20808</v>
      </c>
      <c r="C581" s="237" t="s">
        <v>543</v>
      </c>
      <c r="D581" s="371">
        <f>SUM(D582:D590)</f>
        <v>2192</v>
      </c>
      <c r="E581" s="371">
        <f>SUM(E582:E590)</f>
        <v>2828</v>
      </c>
      <c r="F581" s="372">
        <f t="shared" si="37"/>
        <v>0.29</v>
      </c>
      <c r="G581" s="370" t="str">
        <f t="shared" si="38"/>
        <v>是</v>
      </c>
      <c r="H581" s="218" t="str">
        <f t="shared" si="39"/>
        <v>款</v>
      </c>
    </row>
    <row r="582" s="264" customFormat="1" ht="36" customHeight="1" spans="1:8">
      <c r="A582" s="354">
        <f t="shared" si="36"/>
        <v>7</v>
      </c>
      <c r="B582" s="236">
        <v>2080801</v>
      </c>
      <c r="C582" s="237" t="s">
        <v>544</v>
      </c>
      <c r="D582" s="371">
        <v>637</v>
      </c>
      <c r="E582" s="371">
        <v>817</v>
      </c>
      <c r="F582" s="372">
        <f t="shared" si="37"/>
        <v>0.283</v>
      </c>
      <c r="G582" s="370" t="str">
        <f t="shared" si="38"/>
        <v>是</v>
      </c>
      <c r="H582" s="218" t="str">
        <f t="shared" si="39"/>
        <v>项</v>
      </c>
    </row>
    <row r="583" s="264" customFormat="1" ht="36" customHeight="1" spans="1:8">
      <c r="A583" s="354">
        <f t="shared" si="36"/>
        <v>7</v>
      </c>
      <c r="B583" s="236">
        <v>2080802</v>
      </c>
      <c r="C583" s="237" t="s">
        <v>545</v>
      </c>
      <c r="D583" s="371">
        <v>165</v>
      </c>
      <c r="E583" s="371">
        <v>1065</v>
      </c>
      <c r="F583" s="372">
        <f t="shared" si="37"/>
        <v>5.455</v>
      </c>
      <c r="G583" s="370" t="str">
        <f t="shared" si="38"/>
        <v>是</v>
      </c>
      <c r="H583" s="218" t="str">
        <f t="shared" si="39"/>
        <v>项</v>
      </c>
    </row>
    <row r="584" s="264" customFormat="1" ht="36" customHeight="1" spans="1:8">
      <c r="A584" s="354">
        <f t="shared" si="36"/>
        <v>7</v>
      </c>
      <c r="B584" s="236">
        <v>2080803</v>
      </c>
      <c r="C584" s="237" t="s">
        <v>546</v>
      </c>
      <c r="D584" s="371">
        <v>281</v>
      </c>
      <c r="E584" s="371">
        <v>36</v>
      </c>
      <c r="F584" s="372">
        <f t="shared" si="37"/>
        <v>-0.872</v>
      </c>
      <c r="G584" s="370" t="str">
        <f t="shared" si="38"/>
        <v>是</v>
      </c>
      <c r="H584" s="218" t="str">
        <f t="shared" si="39"/>
        <v>项</v>
      </c>
    </row>
    <row r="585" s="264" customFormat="1" ht="36" customHeight="1" spans="1:8">
      <c r="A585" s="354">
        <f t="shared" si="36"/>
        <v>7</v>
      </c>
      <c r="B585" s="236">
        <v>2080804</v>
      </c>
      <c r="C585" s="242" t="s">
        <v>1606</v>
      </c>
      <c r="D585" s="371">
        <v>0</v>
      </c>
      <c r="E585" s="371"/>
      <c r="F585" s="372" t="str">
        <f t="shared" si="37"/>
        <v/>
      </c>
      <c r="G585" s="370" t="str">
        <f t="shared" si="38"/>
        <v>否</v>
      </c>
      <c r="H585" s="218" t="str">
        <f t="shared" si="39"/>
        <v>项</v>
      </c>
    </row>
    <row r="586" s="264" customFormat="1" ht="36" customHeight="1" spans="1:8">
      <c r="A586" s="354">
        <f t="shared" si="36"/>
        <v>7</v>
      </c>
      <c r="B586" s="236">
        <v>2080805</v>
      </c>
      <c r="C586" s="237" t="s">
        <v>548</v>
      </c>
      <c r="D586" s="371">
        <v>232</v>
      </c>
      <c r="E586" s="371">
        <v>270</v>
      </c>
      <c r="F586" s="372">
        <f t="shared" si="37"/>
        <v>0.164</v>
      </c>
      <c r="G586" s="370" t="str">
        <f t="shared" si="38"/>
        <v>是</v>
      </c>
      <c r="H586" s="218" t="str">
        <f t="shared" si="39"/>
        <v>项</v>
      </c>
    </row>
    <row r="587" s="264" customFormat="1" ht="36" customHeight="1" spans="1:8">
      <c r="A587" s="354">
        <f t="shared" si="36"/>
        <v>7</v>
      </c>
      <c r="B587" s="236">
        <v>2080806</v>
      </c>
      <c r="C587" s="237" t="s">
        <v>549</v>
      </c>
      <c r="D587" s="371">
        <v>0</v>
      </c>
      <c r="E587" s="371"/>
      <c r="F587" s="372" t="str">
        <f t="shared" si="37"/>
        <v/>
      </c>
      <c r="G587" s="370" t="str">
        <f t="shared" si="38"/>
        <v>否</v>
      </c>
      <c r="H587" s="218" t="str">
        <f t="shared" si="39"/>
        <v>项</v>
      </c>
    </row>
    <row r="588" s="264" customFormat="1" ht="36" customHeight="1" spans="1:8">
      <c r="A588" s="354">
        <f t="shared" si="36"/>
        <v>7</v>
      </c>
      <c r="B588" s="236">
        <v>2080807</v>
      </c>
      <c r="C588" s="240" t="s">
        <v>1607</v>
      </c>
      <c r="D588" s="371"/>
      <c r="E588" s="371"/>
      <c r="F588" s="372" t="str">
        <f t="shared" si="37"/>
        <v/>
      </c>
      <c r="G588" s="370" t="str">
        <f t="shared" si="38"/>
        <v>否</v>
      </c>
      <c r="H588" s="218" t="str">
        <f t="shared" si="39"/>
        <v>项</v>
      </c>
    </row>
    <row r="589" s="264" customFormat="1" ht="36" customHeight="1" spans="1:8">
      <c r="A589" s="354">
        <f t="shared" si="36"/>
        <v>7</v>
      </c>
      <c r="B589" s="236">
        <v>2080808</v>
      </c>
      <c r="C589" s="240" t="s">
        <v>1608</v>
      </c>
      <c r="D589" s="371"/>
      <c r="E589" s="371">
        <v>3</v>
      </c>
      <c r="F589" s="372" t="str">
        <f t="shared" si="37"/>
        <v/>
      </c>
      <c r="G589" s="370" t="str">
        <f t="shared" si="38"/>
        <v>是</v>
      </c>
      <c r="H589" s="218" t="str">
        <f t="shared" si="39"/>
        <v>项</v>
      </c>
    </row>
    <row r="590" s="264" customFormat="1" ht="36" customHeight="1" spans="1:8">
      <c r="A590" s="354">
        <f t="shared" si="36"/>
        <v>7</v>
      </c>
      <c r="B590" s="236">
        <v>2080899</v>
      </c>
      <c r="C590" s="237" t="s">
        <v>550</v>
      </c>
      <c r="D590" s="371">
        <v>877</v>
      </c>
      <c r="E590" s="371">
        <v>637</v>
      </c>
      <c r="F590" s="372">
        <f t="shared" si="37"/>
        <v>-0.274</v>
      </c>
      <c r="G590" s="370" t="str">
        <f t="shared" si="38"/>
        <v>是</v>
      </c>
      <c r="H590" s="218" t="str">
        <f t="shared" si="39"/>
        <v>项</v>
      </c>
    </row>
    <row r="591" s="218" customFormat="1" ht="36" customHeight="1" spans="1:8">
      <c r="A591" s="354">
        <f t="shared" si="36"/>
        <v>5</v>
      </c>
      <c r="B591" s="236">
        <v>20809</v>
      </c>
      <c r="C591" s="237" t="s">
        <v>551</v>
      </c>
      <c r="D591" s="371">
        <f>SUM(D592:D597)</f>
        <v>145</v>
      </c>
      <c r="E591" s="371">
        <f>SUM(E592:E597)</f>
        <v>472</v>
      </c>
      <c r="F591" s="372">
        <f t="shared" si="37"/>
        <v>2.255</v>
      </c>
      <c r="G591" s="370" t="str">
        <f t="shared" si="38"/>
        <v>是</v>
      </c>
      <c r="H591" s="218" t="str">
        <f t="shared" si="39"/>
        <v>款</v>
      </c>
    </row>
    <row r="592" s="264" customFormat="1" ht="36" customHeight="1" spans="1:8">
      <c r="A592" s="354">
        <f t="shared" si="36"/>
        <v>7</v>
      </c>
      <c r="B592" s="236">
        <v>2080901</v>
      </c>
      <c r="C592" s="237" t="s">
        <v>552</v>
      </c>
      <c r="D592" s="371">
        <v>73</v>
      </c>
      <c r="E592" s="371">
        <v>257</v>
      </c>
      <c r="F592" s="372">
        <f t="shared" si="37"/>
        <v>2.521</v>
      </c>
      <c r="G592" s="370" t="str">
        <f t="shared" si="38"/>
        <v>是</v>
      </c>
      <c r="H592" s="218" t="str">
        <f t="shared" si="39"/>
        <v>项</v>
      </c>
    </row>
    <row r="593" s="264" customFormat="1" ht="36" customHeight="1" spans="1:8">
      <c r="A593" s="354">
        <f t="shared" si="36"/>
        <v>7</v>
      </c>
      <c r="B593" s="236">
        <v>2080902</v>
      </c>
      <c r="C593" s="237" t="s">
        <v>553</v>
      </c>
      <c r="D593" s="371">
        <v>58</v>
      </c>
      <c r="E593" s="371">
        <v>185</v>
      </c>
      <c r="F593" s="372">
        <f t="shared" si="37"/>
        <v>2.19</v>
      </c>
      <c r="G593" s="370" t="str">
        <f t="shared" si="38"/>
        <v>是</v>
      </c>
      <c r="H593" s="218" t="str">
        <f t="shared" si="39"/>
        <v>项</v>
      </c>
    </row>
    <row r="594" s="264" customFormat="1" ht="36" customHeight="1" spans="1:8">
      <c r="A594" s="354">
        <f t="shared" si="36"/>
        <v>7</v>
      </c>
      <c r="B594" s="236">
        <v>2080903</v>
      </c>
      <c r="C594" s="237" t="s">
        <v>554</v>
      </c>
      <c r="D594" s="371">
        <v>0</v>
      </c>
      <c r="E594" s="371">
        <v>4</v>
      </c>
      <c r="F594" s="372" t="str">
        <f t="shared" si="37"/>
        <v/>
      </c>
      <c r="G594" s="370" t="str">
        <f t="shared" si="38"/>
        <v>是</v>
      </c>
      <c r="H594" s="218" t="str">
        <f t="shared" si="39"/>
        <v>项</v>
      </c>
    </row>
    <row r="595" s="264" customFormat="1" ht="36" customHeight="1" spans="1:8">
      <c r="A595" s="354">
        <f t="shared" si="36"/>
        <v>7</v>
      </c>
      <c r="B595" s="236">
        <v>2080904</v>
      </c>
      <c r="C595" s="237" t="s">
        <v>555</v>
      </c>
      <c r="D595" s="371">
        <v>0</v>
      </c>
      <c r="E595" s="371">
        <v>18</v>
      </c>
      <c r="F595" s="372" t="str">
        <f t="shared" si="37"/>
        <v/>
      </c>
      <c r="G595" s="370" t="str">
        <f t="shared" si="38"/>
        <v>是</v>
      </c>
      <c r="H595" s="218" t="str">
        <f t="shared" si="39"/>
        <v>项</v>
      </c>
    </row>
    <row r="596" s="264" customFormat="1" ht="36" customHeight="1" spans="1:8">
      <c r="A596" s="354">
        <f t="shared" si="36"/>
        <v>7</v>
      </c>
      <c r="B596" s="236">
        <v>2080905</v>
      </c>
      <c r="C596" s="237" t="s">
        <v>556</v>
      </c>
      <c r="D596" s="371">
        <v>9</v>
      </c>
      <c r="E596" s="371">
        <v>8</v>
      </c>
      <c r="F596" s="372">
        <f t="shared" si="37"/>
        <v>-0.111</v>
      </c>
      <c r="G596" s="370" t="str">
        <f t="shared" si="38"/>
        <v>是</v>
      </c>
      <c r="H596" s="218" t="str">
        <f t="shared" si="39"/>
        <v>项</v>
      </c>
    </row>
    <row r="597" s="264" customFormat="1" ht="36" customHeight="1" spans="1:8">
      <c r="A597" s="354">
        <f t="shared" si="36"/>
        <v>7</v>
      </c>
      <c r="B597" s="236">
        <v>2080999</v>
      </c>
      <c r="C597" s="237" t="s">
        <v>557</v>
      </c>
      <c r="D597" s="371">
        <v>5</v>
      </c>
      <c r="E597" s="371"/>
      <c r="F597" s="372">
        <f t="shared" si="37"/>
        <v>-1</v>
      </c>
      <c r="G597" s="370" t="str">
        <f t="shared" si="38"/>
        <v>是</v>
      </c>
      <c r="H597" s="218" t="str">
        <f t="shared" si="39"/>
        <v>项</v>
      </c>
    </row>
    <row r="598" s="218" customFormat="1" ht="36" customHeight="1" spans="1:8">
      <c r="A598" s="354">
        <f t="shared" si="36"/>
        <v>5</v>
      </c>
      <c r="B598" s="236">
        <v>20810</v>
      </c>
      <c r="C598" s="237" t="s">
        <v>558</v>
      </c>
      <c r="D598" s="371">
        <f>SUM(D599:D605)</f>
        <v>622</v>
      </c>
      <c r="E598" s="371">
        <f>SUM(E599:E605)</f>
        <v>1084</v>
      </c>
      <c r="F598" s="372">
        <f t="shared" si="37"/>
        <v>0.743</v>
      </c>
      <c r="G598" s="370" t="str">
        <f t="shared" si="38"/>
        <v>是</v>
      </c>
      <c r="H598" s="218" t="str">
        <f t="shared" si="39"/>
        <v>款</v>
      </c>
    </row>
    <row r="599" s="264" customFormat="1" ht="36" customHeight="1" spans="1:8">
      <c r="A599" s="354">
        <f t="shared" si="36"/>
        <v>7</v>
      </c>
      <c r="B599" s="236">
        <v>2081001</v>
      </c>
      <c r="C599" s="237" t="s">
        <v>559</v>
      </c>
      <c r="D599" s="371">
        <v>36</v>
      </c>
      <c r="E599" s="371">
        <v>17</v>
      </c>
      <c r="F599" s="372">
        <f t="shared" si="37"/>
        <v>-0.528</v>
      </c>
      <c r="G599" s="370" t="str">
        <f t="shared" si="38"/>
        <v>是</v>
      </c>
      <c r="H599" s="218" t="str">
        <f t="shared" si="39"/>
        <v>项</v>
      </c>
    </row>
    <row r="600" s="264" customFormat="1" ht="36" customHeight="1" spans="1:8">
      <c r="A600" s="354">
        <f t="shared" si="36"/>
        <v>7</v>
      </c>
      <c r="B600" s="236">
        <v>2081002</v>
      </c>
      <c r="C600" s="237" t="s">
        <v>560</v>
      </c>
      <c r="D600" s="371">
        <v>291</v>
      </c>
      <c r="E600" s="371">
        <v>340</v>
      </c>
      <c r="F600" s="372">
        <f t="shared" si="37"/>
        <v>0.168</v>
      </c>
      <c r="G600" s="370" t="str">
        <f t="shared" si="38"/>
        <v>是</v>
      </c>
      <c r="H600" s="218" t="str">
        <f t="shared" si="39"/>
        <v>项</v>
      </c>
    </row>
    <row r="601" s="264" customFormat="1" ht="36" customHeight="1" spans="1:8">
      <c r="A601" s="354">
        <f t="shared" si="36"/>
        <v>7</v>
      </c>
      <c r="B601" s="236">
        <v>2081003</v>
      </c>
      <c r="C601" s="237" t="s">
        <v>561</v>
      </c>
      <c r="D601" s="371">
        <v>0</v>
      </c>
      <c r="E601" s="371"/>
      <c r="F601" s="372" t="str">
        <f t="shared" si="37"/>
        <v/>
      </c>
      <c r="G601" s="370" t="str">
        <f t="shared" si="38"/>
        <v>否</v>
      </c>
      <c r="H601" s="218" t="str">
        <f t="shared" si="39"/>
        <v>项</v>
      </c>
    </row>
    <row r="602" s="264" customFormat="1" ht="36" customHeight="1" spans="1:8">
      <c r="A602" s="354">
        <f t="shared" si="36"/>
        <v>7</v>
      </c>
      <c r="B602" s="236">
        <v>2081004</v>
      </c>
      <c r="C602" s="237" t="s">
        <v>562</v>
      </c>
      <c r="D602" s="371">
        <v>295</v>
      </c>
      <c r="E602" s="371">
        <v>492</v>
      </c>
      <c r="F602" s="372">
        <f t="shared" si="37"/>
        <v>0.668</v>
      </c>
      <c r="G602" s="370" t="str">
        <f t="shared" si="38"/>
        <v>是</v>
      </c>
      <c r="H602" s="218" t="str">
        <f t="shared" si="39"/>
        <v>项</v>
      </c>
    </row>
    <row r="603" s="264" customFormat="1" ht="36" customHeight="1" spans="1:8">
      <c r="A603" s="354">
        <f t="shared" si="36"/>
        <v>7</v>
      </c>
      <c r="B603" s="236">
        <v>2081005</v>
      </c>
      <c r="C603" s="237" t="s">
        <v>563</v>
      </c>
      <c r="D603" s="371">
        <v>0</v>
      </c>
      <c r="E603" s="371">
        <v>4</v>
      </c>
      <c r="F603" s="372" t="str">
        <f t="shared" si="37"/>
        <v/>
      </c>
      <c r="G603" s="370" t="str">
        <f t="shared" si="38"/>
        <v>是</v>
      </c>
      <c r="H603" s="218" t="str">
        <f t="shared" si="39"/>
        <v>项</v>
      </c>
    </row>
    <row r="604" s="264" customFormat="1" ht="36" customHeight="1" spans="1:8">
      <c r="A604" s="354">
        <f t="shared" si="36"/>
        <v>7</v>
      </c>
      <c r="B604" s="236">
        <v>2081006</v>
      </c>
      <c r="C604" s="237" t="s">
        <v>564</v>
      </c>
      <c r="D604" s="371">
        <v>0</v>
      </c>
      <c r="E604" s="371">
        <v>231</v>
      </c>
      <c r="F604" s="372" t="str">
        <f t="shared" si="37"/>
        <v/>
      </c>
      <c r="G604" s="370" t="str">
        <f t="shared" si="38"/>
        <v>是</v>
      </c>
      <c r="H604" s="218" t="str">
        <f t="shared" si="39"/>
        <v>项</v>
      </c>
    </row>
    <row r="605" s="264" customFormat="1" ht="36" customHeight="1" spans="1:8">
      <c r="A605" s="354">
        <f t="shared" si="36"/>
        <v>7</v>
      </c>
      <c r="B605" s="236">
        <v>2081099</v>
      </c>
      <c r="C605" s="237" t="s">
        <v>565</v>
      </c>
      <c r="D605" s="371">
        <v>0</v>
      </c>
      <c r="E605" s="371"/>
      <c r="F605" s="372" t="str">
        <f t="shared" si="37"/>
        <v/>
      </c>
      <c r="G605" s="370" t="str">
        <f t="shared" si="38"/>
        <v>否</v>
      </c>
      <c r="H605" s="218" t="str">
        <f t="shared" si="39"/>
        <v>项</v>
      </c>
    </row>
    <row r="606" s="218" customFormat="1" ht="36" customHeight="1" spans="1:8">
      <c r="A606" s="354">
        <f t="shared" si="36"/>
        <v>5</v>
      </c>
      <c r="B606" s="236">
        <v>20811</v>
      </c>
      <c r="C606" s="237" t="s">
        <v>566</v>
      </c>
      <c r="D606" s="371">
        <f>SUM(D607:D614)</f>
        <v>839</v>
      </c>
      <c r="E606" s="371">
        <f>SUM(E607:E614)</f>
        <v>979</v>
      </c>
      <c r="F606" s="372">
        <f t="shared" si="37"/>
        <v>0.167</v>
      </c>
      <c r="G606" s="370" t="str">
        <f t="shared" si="38"/>
        <v>是</v>
      </c>
      <c r="H606" s="218" t="str">
        <f t="shared" si="39"/>
        <v>款</v>
      </c>
    </row>
    <row r="607" s="264" customFormat="1" ht="36" customHeight="1" spans="1:8">
      <c r="A607" s="354">
        <f t="shared" si="36"/>
        <v>7</v>
      </c>
      <c r="B607" s="236">
        <v>2081101</v>
      </c>
      <c r="C607" s="237" t="s">
        <v>139</v>
      </c>
      <c r="D607" s="371">
        <v>122</v>
      </c>
      <c r="E607" s="371">
        <v>129</v>
      </c>
      <c r="F607" s="372">
        <f t="shared" si="37"/>
        <v>0.057</v>
      </c>
      <c r="G607" s="370" t="str">
        <f t="shared" si="38"/>
        <v>是</v>
      </c>
      <c r="H607" s="218" t="str">
        <f t="shared" si="39"/>
        <v>项</v>
      </c>
    </row>
    <row r="608" s="264" customFormat="1" ht="36" customHeight="1" spans="1:8">
      <c r="A608" s="354">
        <f t="shared" si="36"/>
        <v>7</v>
      </c>
      <c r="B608" s="236">
        <v>2081102</v>
      </c>
      <c r="C608" s="237" t="s">
        <v>140</v>
      </c>
      <c r="D608" s="371">
        <v>0</v>
      </c>
      <c r="E608" s="371"/>
      <c r="F608" s="372" t="str">
        <f t="shared" si="37"/>
        <v/>
      </c>
      <c r="G608" s="370" t="str">
        <f t="shared" si="38"/>
        <v>否</v>
      </c>
      <c r="H608" s="218" t="str">
        <f t="shared" si="39"/>
        <v>项</v>
      </c>
    </row>
    <row r="609" s="264" customFormat="1" ht="36" customHeight="1" spans="1:8">
      <c r="A609" s="354">
        <f t="shared" si="36"/>
        <v>7</v>
      </c>
      <c r="B609" s="236">
        <v>2081103</v>
      </c>
      <c r="C609" s="237" t="s">
        <v>141</v>
      </c>
      <c r="D609" s="371">
        <v>0</v>
      </c>
      <c r="E609" s="371"/>
      <c r="F609" s="372" t="str">
        <f t="shared" si="37"/>
        <v/>
      </c>
      <c r="G609" s="370" t="str">
        <f t="shared" si="38"/>
        <v>否</v>
      </c>
      <c r="H609" s="218" t="str">
        <f t="shared" si="39"/>
        <v>项</v>
      </c>
    </row>
    <row r="610" s="264" customFormat="1" ht="36" customHeight="1" spans="1:8">
      <c r="A610" s="354">
        <f t="shared" si="36"/>
        <v>7</v>
      </c>
      <c r="B610" s="236">
        <v>2081104</v>
      </c>
      <c r="C610" s="237" t="s">
        <v>567</v>
      </c>
      <c r="D610" s="371">
        <v>116</v>
      </c>
      <c r="E610" s="371">
        <v>128</v>
      </c>
      <c r="F610" s="372">
        <f t="shared" si="37"/>
        <v>0.103</v>
      </c>
      <c r="G610" s="370" t="str">
        <f t="shared" si="38"/>
        <v>是</v>
      </c>
      <c r="H610" s="218" t="str">
        <f t="shared" si="39"/>
        <v>项</v>
      </c>
    </row>
    <row r="611" s="264" customFormat="1" ht="36" customHeight="1" spans="1:8">
      <c r="A611" s="354">
        <f t="shared" si="36"/>
        <v>7</v>
      </c>
      <c r="B611" s="236">
        <v>2081105</v>
      </c>
      <c r="C611" s="240" t="s">
        <v>1609</v>
      </c>
      <c r="D611" s="371">
        <v>65</v>
      </c>
      <c r="E611" s="371">
        <v>72</v>
      </c>
      <c r="F611" s="372">
        <f t="shared" si="37"/>
        <v>0.108</v>
      </c>
      <c r="G611" s="370" t="str">
        <f t="shared" si="38"/>
        <v>是</v>
      </c>
      <c r="H611" s="218" t="str">
        <f t="shared" si="39"/>
        <v>项</v>
      </c>
    </row>
    <row r="612" s="264" customFormat="1" ht="36" customHeight="1" spans="1:8">
      <c r="A612" s="354">
        <f t="shared" si="36"/>
        <v>7</v>
      </c>
      <c r="B612" s="236">
        <v>2081106</v>
      </c>
      <c r="C612" s="237" t="s">
        <v>569</v>
      </c>
      <c r="D612" s="371">
        <v>0</v>
      </c>
      <c r="E612" s="371"/>
      <c r="F612" s="372" t="str">
        <f t="shared" si="37"/>
        <v/>
      </c>
      <c r="G612" s="370" t="str">
        <f t="shared" si="38"/>
        <v>否</v>
      </c>
      <c r="H612" s="218" t="str">
        <f t="shared" si="39"/>
        <v>项</v>
      </c>
    </row>
    <row r="613" s="264" customFormat="1" ht="36" customHeight="1" spans="1:8">
      <c r="A613" s="354">
        <f t="shared" si="36"/>
        <v>7</v>
      </c>
      <c r="B613" s="236">
        <v>2081107</v>
      </c>
      <c r="C613" s="237" t="s">
        <v>570</v>
      </c>
      <c r="D613" s="371">
        <v>392</v>
      </c>
      <c r="E613" s="371">
        <v>470</v>
      </c>
      <c r="F613" s="372">
        <f t="shared" si="37"/>
        <v>0.199</v>
      </c>
      <c r="G613" s="370" t="str">
        <f t="shared" si="38"/>
        <v>是</v>
      </c>
      <c r="H613" s="218" t="str">
        <f t="shared" si="39"/>
        <v>项</v>
      </c>
    </row>
    <row r="614" s="264" customFormat="1" ht="36" customHeight="1" spans="1:8">
      <c r="A614" s="354">
        <f t="shared" si="36"/>
        <v>7</v>
      </c>
      <c r="B614" s="236">
        <v>2081199</v>
      </c>
      <c r="C614" s="237" t="s">
        <v>571</v>
      </c>
      <c r="D614" s="371">
        <v>144</v>
      </c>
      <c r="E614" s="371">
        <v>180</v>
      </c>
      <c r="F614" s="372">
        <f t="shared" si="37"/>
        <v>0.25</v>
      </c>
      <c r="G614" s="370" t="str">
        <f t="shared" si="38"/>
        <v>是</v>
      </c>
      <c r="H614" s="218" t="str">
        <f t="shared" si="39"/>
        <v>项</v>
      </c>
    </row>
    <row r="615" s="218" customFormat="1" ht="36" customHeight="1" spans="1:8">
      <c r="A615" s="354">
        <f t="shared" si="36"/>
        <v>5</v>
      </c>
      <c r="B615" s="236">
        <v>20816</v>
      </c>
      <c r="C615" s="237" t="s">
        <v>572</v>
      </c>
      <c r="D615" s="371">
        <f>SUM(D616:D619)</f>
        <v>59</v>
      </c>
      <c r="E615" s="371">
        <f>SUM(E616:E619)</f>
        <v>73</v>
      </c>
      <c r="F615" s="372">
        <f t="shared" si="37"/>
        <v>0.237</v>
      </c>
      <c r="G615" s="370" t="str">
        <f t="shared" si="38"/>
        <v>是</v>
      </c>
      <c r="H615" s="218" t="str">
        <f t="shared" si="39"/>
        <v>款</v>
      </c>
    </row>
    <row r="616" s="264" customFormat="1" ht="36" customHeight="1" spans="1:8">
      <c r="A616" s="354">
        <f t="shared" si="36"/>
        <v>7</v>
      </c>
      <c r="B616" s="236">
        <v>2081601</v>
      </c>
      <c r="C616" s="237" t="s">
        <v>139</v>
      </c>
      <c r="D616" s="371">
        <v>55</v>
      </c>
      <c r="E616" s="371">
        <v>53</v>
      </c>
      <c r="F616" s="372">
        <f t="shared" si="37"/>
        <v>-0.036</v>
      </c>
      <c r="G616" s="370" t="str">
        <f t="shared" si="38"/>
        <v>是</v>
      </c>
      <c r="H616" s="218" t="str">
        <f t="shared" si="39"/>
        <v>项</v>
      </c>
    </row>
    <row r="617" s="264" customFormat="1" ht="36" customHeight="1" spans="1:8">
      <c r="A617" s="354">
        <f t="shared" si="36"/>
        <v>7</v>
      </c>
      <c r="B617" s="236">
        <v>2081602</v>
      </c>
      <c r="C617" s="237" t="s">
        <v>140</v>
      </c>
      <c r="D617" s="371">
        <v>0</v>
      </c>
      <c r="E617" s="371"/>
      <c r="F617" s="372" t="str">
        <f t="shared" si="37"/>
        <v/>
      </c>
      <c r="G617" s="370" t="str">
        <f t="shared" si="38"/>
        <v>否</v>
      </c>
      <c r="H617" s="218" t="str">
        <f t="shared" si="39"/>
        <v>项</v>
      </c>
    </row>
    <row r="618" s="264" customFormat="1" ht="36" customHeight="1" spans="1:8">
      <c r="A618" s="354">
        <f t="shared" si="36"/>
        <v>7</v>
      </c>
      <c r="B618" s="236">
        <v>2081603</v>
      </c>
      <c r="C618" s="237" t="s">
        <v>141</v>
      </c>
      <c r="D618" s="371">
        <v>0</v>
      </c>
      <c r="E618" s="371"/>
      <c r="F618" s="372" t="str">
        <f t="shared" si="37"/>
        <v/>
      </c>
      <c r="G618" s="370" t="str">
        <f t="shared" si="38"/>
        <v>否</v>
      </c>
      <c r="H618" s="218" t="str">
        <f t="shared" si="39"/>
        <v>项</v>
      </c>
    </row>
    <row r="619" s="264" customFormat="1" ht="36" customHeight="1" spans="1:8">
      <c r="A619" s="354">
        <f t="shared" si="36"/>
        <v>7</v>
      </c>
      <c r="B619" s="236">
        <v>2081699</v>
      </c>
      <c r="C619" s="237" t="s">
        <v>573</v>
      </c>
      <c r="D619" s="371">
        <v>4</v>
      </c>
      <c r="E619" s="371">
        <v>20</v>
      </c>
      <c r="F619" s="372">
        <f t="shared" si="37"/>
        <v>4</v>
      </c>
      <c r="G619" s="370" t="str">
        <f t="shared" si="38"/>
        <v>是</v>
      </c>
      <c r="H619" s="218" t="str">
        <f t="shared" si="39"/>
        <v>项</v>
      </c>
    </row>
    <row r="620" s="218" customFormat="1" ht="36" customHeight="1" spans="1:8">
      <c r="A620" s="354">
        <f t="shared" si="36"/>
        <v>5</v>
      </c>
      <c r="B620" s="236">
        <v>20819</v>
      </c>
      <c r="C620" s="237" t="s">
        <v>574</v>
      </c>
      <c r="D620" s="371">
        <f>SUM(D621:D622)</f>
        <v>2706</v>
      </c>
      <c r="E620" s="371">
        <f>SUM(E621:E622)</f>
        <v>3373</v>
      </c>
      <c r="F620" s="372">
        <f t="shared" si="37"/>
        <v>0.246</v>
      </c>
      <c r="G620" s="370" t="str">
        <f t="shared" si="38"/>
        <v>是</v>
      </c>
      <c r="H620" s="218" t="str">
        <f t="shared" si="39"/>
        <v>款</v>
      </c>
    </row>
    <row r="621" s="264" customFormat="1" ht="36" customHeight="1" spans="1:8">
      <c r="A621" s="354">
        <f t="shared" si="36"/>
        <v>7</v>
      </c>
      <c r="B621" s="236">
        <v>2081901</v>
      </c>
      <c r="C621" s="237" t="s">
        <v>575</v>
      </c>
      <c r="D621" s="371">
        <v>1212</v>
      </c>
      <c r="E621" s="371">
        <v>2443</v>
      </c>
      <c r="F621" s="372">
        <f t="shared" si="37"/>
        <v>1.016</v>
      </c>
      <c r="G621" s="370" t="str">
        <f t="shared" si="38"/>
        <v>是</v>
      </c>
      <c r="H621" s="218" t="str">
        <f t="shared" si="39"/>
        <v>项</v>
      </c>
    </row>
    <row r="622" s="264" customFormat="1" ht="36" customHeight="1" spans="1:8">
      <c r="A622" s="354">
        <f t="shared" si="36"/>
        <v>7</v>
      </c>
      <c r="B622" s="236">
        <v>2081902</v>
      </c>
      <c r="C622" s="237" t="s">
        <v>576</v>
      </c>
      <c r="D622" s="371">
        <v>1494</v>
      </c>
      <c r="E622" s="371">
        <v>930</v>
      </c>
      <c r="F622" s="372">
        <f t="shared" si="37"/>
        <v>-0.378</v>
      </c>
      <c r="G622" s="370" t="str">
        <f t="shared" si="38"/>
        <v>是</v>
      </c>
      <c r="H622" s="218" t="str">
        <f t="shared" si="39"/>
        <v>项</v>
      </c>
    </row>
    <row r="623" s="218" customFormat="1" ht="36" customHeight="1" spans="1:8">
      <c r="A623" s="354">
        <f t="shared" si="36"/>
        <v>5</v>
      </c>
      <c r="B623" s="236">
        <v>20820</v>
      </c>
      <c r="C623" s="237" t="s">
        <v>577</v>
      </c>
      <c r="D623" s="371">
        <f>SUM(D624:D625)</f>
        <v>285</v>
      </c>
      <c r="E623" s="371">
        <f>SUM(E624:E625)</f>
        <v>178</v>
      </c>
      <c r="F623" s="372">
        <f t="shared" si="37"/>
        <v>-0.375</v>
      </c>
      <c r="G623" s="370" t="str">
        <f t="shared" si="38"/>
        <v>是</v>
      </c>
      <c r="H623" s="218" t="str">
        <f t="shared" si="39"/>
        <v>款</v>
      </c>
    </row>
    <row r="624" s="264" customFormat="1" ht="36" customHeight="1" spans="1:8">
      <c r="A624" s="354">
        <f t="shared" si="36"/>
        <v>7</v>
      </c>
      <c r="B624" s="236">
        <v>2082001</v>
      </c>
      <c r="C624" s="237" t="s">
        <v>578</v>
      </c>
      <c r="D624" s="371">
        <v>282</v>
      </c>
      <c r="E624" s="371">
        <v>168</v>
      </c>
      <c r="F624" s="372">
        <f t="shared" si="37"/>
        <v>-0.404</v>
      </c>
      <c r="G624" s="370" t="str">
        <f t="shared" si="38"/>
        <v>是</v>
      </c>
      <c r="H624" s="218" t="str">
        <f t="shared" si="39"/>
        <v>项</v>
      </c>
    </row>
    <row r="625" s="264" customFormat="1" ht="36" customHeight="1" spans="1:8">
      <c r="A625" s="354">
        <f t="shared" si="36"/>
        <v>7</v>
      </c>
      <c r="B625" s="236">
        <v>2082002</v>
      </c>
      <c r="C625" s="237" t="s">
        <v>579</v>
      </c>
      <c r="D625" s="371">
        <v>3</v>
      </c>
      <c r="E625" s="371">
        <v>10</v>
      </c>
      <c r="F625" s="372">
        <f t="shared" si="37"/>
        <v>2.333</v>
      </c>
      <c r="G625" s="370" t="str">
        <f t="shared" si="38"/>
        <v>是</v>
      </c>
      <c r="H625" s="218" t="str">
        <f t="shared" si="39"/>
        <v>项</v>
      </c>
    </row>
    <row r="626" s="218" customFormat="1" ht="36" customHeight="1" spans="1:8">
      <c r="A626" s="354">
        <f t="shared" si="36"/>
        <v>5</v>
      </c>
      <c r="B626" s="236">
        <v>20821</v>
      </c>
      <c r="C626" s="237" t="s">
        <v>580</v>
      </c>
      <c r="D626" s="371">
        <f>SUM(D627:D628)</f>
        <v>301</v>
      </c>
      <c r="E626" s="371">
        <f>SUM(E627:E628)</f>
        <v>202</v>
      </c>
      <c r="F626" s="372">
        <f t="shared" si="37"/>
        <v>-0.329</v>
      </c>
      <c r="G626" s="370" t="str">
        <f t="shared" si="38"/>
        <v>是</v>
      </c>
      <c r="H626" s="218" t="str">
        <f t="shared" si="39"/>
        <v>款</v>
      </c>
    </row>
    <row r="627" s="264" customFormat="1" ht="36" customHeight="1" spans="1:8">
      <c r="A627" s="354">
        <f t="shared" si="36"/>
        <v>7</v>
      </c>
      <c r="B627" s="236">
        <v>2082101</v>
      </c>
      <c r="C627" s="237" t="s">
        <v>581</v>
      </c>
      <c r="D627" s="371">
        <v>205</v>
      </c>
      <c r="E627" s="371">
        <v>93</v>
      </c>
      <c r="F627" s="372">
        <f t="shared" si="37"/>
        <v>-0.546</v>
      </c>
      <c r="G627" s="370" t="str">
        <f t="shared" si="38"/>
        <v>是</v>
      </c>
      <c r="H627" s="218" t="str">
        <f t="shared" si="39"/>
        <v>项</v>
      </c>
    </row>
    <row r="628" s="264" customFormat="1" ht="36" customHeight="1" spans="1:8">
      <c r="A628" s="354">
        <f t="shared" si="36"/>
        <v>7</v>
      </c>
      <c r="B628" s="236">
        <v>2082102</v>
      </c>
      <c r="C628" s="237" t="s">
        <v>582</v>
      </c>
      <c r="D628" s="371">
        <v>96</v>
      </c>
      <c r="E628" s="371">
        <v>109</v>
      </c>
      <c r="F628" s="372">
        <f t="shared" si="37"/>
        <v>0.135</v>
      </c>
      <c r="G628" s="370" t="str">
        <f t="shared" si="38"/>
        <v>是</v>
      </c>
      <c r="H628" s="218" t="str">
        <f t="shared" si="39"/>
        <v>项</v>
      </c>
    </row>
    <row r="629" s="264" customFormat="1" ht="36" customHeight="1" spans="1:8">
      <c r="A629" s="354">
        <f t="shared" si="36"/>
        <v>5</v>
      </c>
      <c r="B629" s="236">
        <v>20824</v>
      </c>
      <c r="C629" s="237" t="s">
        <v>583</v>
      </c>
      <c r="D629" s="371">
        <f>SUM(D630:D631)</f>
        <v>0</v>
      </c>
      <c r="E629" s="371">
        <f>SUM(E630:E631)</f>
        <v>0</v>
      </c>
      <c r="F629" s="372" t="str">
        <f t="shared" si="37"/>
        <v/>
      </c>
      <c r="G629" s="370" t="str">
        <f t="shared" si="38"/>
        <v>否</v>
      </c>
      <c r="H629" s="218" t="str">
        <f t="shared" si="39"/>
        <v>款</v>
      </c>
    </row>
    <row r="630" s="264" customFormat="1" ht="36" customHeight="1" spans="1:8">
      <c r="A630" s="354">
        <f t="shared" si="36"/>
        <v>7</v>
      </c>
      <c r="B630" s="236">
        <v>2082401</v>
      </c>
      <c r="C630" s="237" t="s">
        <v>584</v>
      </c>
      <c r="D630" s="371">
        <v>0</v>
      </c>
      <c r="E630" s="371"/>
      <c r="F630" s="372" t="str">
        <f t="shared" si="37"/>
        <v/>
      </c>
      <c r="G630" s="370" t="str">
        <f t="shared" si="38"/>
        <v>否</v>
      </c>
      <c r="H630" s="218" t="str">
        <f t="shared" si="39"/>
        <v>项</v>
      </c>
    </row>
    <row r="631" s="264" customFormat="1" ht="36" customHeight="1" spans="1:8">
      <c r="A631" s="354">
        <f t="shared" si="36"/>
        <v>7</v>
      </c>
      <c r="B631" s="236">
        <v>2082402</v>
      </c>
      <c r="C631" s="237" t="s">
        <v>585</v>
      </c>
      <c r="D631" s="371">
        <v>0</v>
      </c>
      <c r="E631" s="371"/>
      <c r="F631" s="372" t="str">
        <f t="shared" si="37"/>
        <v/>
      </c>
      <c r="G631" s="370" t="str">
        <f t="shared" si="38"/>
        <v>否</v>
      </c>
      <c r="H631" s="218" t="str">
        <f t="shared" si="39"/>
        <v>项</v>
      </c>
    </row>
    <row r="632" s="218" customFormat="1" ht="36" customHeight="1" spans="1:8">
      <c r="A632" s="354">
        <f t="shared" si="36"/>
        <v>5</v>
      </c>
      <c r="B632" s="236">
        <v>20825</v>
      </c>
      <c r="C632" s="237" t="s">
        <v>586</v>
      </c>
      <c r="D632" s="371">
        <f>SUM(D633:D634)</f>
        <v>111</v>
      </c>
      <c r="E632" s="371">
        <f>SUM(E633:E634)</f>
        <v>117</v>
      </c>
      <c r="F632" s="372">
        <f t="shared" si="37"/>
        <v>0.054</v>
      </c>
      <c r="G632" s="370" t="str">
        <f t="shared" si="38"/>
        <v>是</v>
      </c>
      <c r="H632" s="218" t="str">
        <f t="shared" si="39"/>
        <v>款</v>
      </c>
    </row>
    <row r="633" s="264" customFormat="1" ht="36" customHeight="1" spans="1:8">
      <c r="A633" s="354">
        <f t="shared" si="36"/>
        <v>7</v>
      </c>
      <c r="B633" s="236">
        <v>2082501</v>
      </c>
      <c r="C633" s="237" t="s">
        <v>587</v>
      </c>
      <c r="D633" s="371">
        <v>0</v>
      </c>
      <c r="E633" s="371"/>
      <c r="F633" s="372" t="str">
        <f t="shared" si="37"/>
        <v/>
      </c>
      <c r="G633" s="370" t="str">
        <f t="shared" si="38"/>
        <v>否</v>
      </c>
      <c r="H633" s="218" t="str">
        <f t="shared" si="39"/>
        <v>项</v>
      </c>
    </row>
    <row r="634" s="264" customFormat="1" ht="36" customHeight="1" spans="1:8">
      <c r="A634" s="354">
        <f t="shared" si="36"/>
        <v>7</v>
      </c>
      <c r="B634" s="236">
        <v>2082502</v>
      </c>
      <c r="C634" s="237" t="s">
        <v>588</v>
      </c>
      <c r="D634" s="371">
        <v>111</v>
      </c>
      <c r="E634" s="371">
        <v>117</v>
      </c>
      <c r="F634" s="372">
        <f t="shared" si="37"/>
        <v>0.054</v>
      </c>
      <c r="G634" s="370" t="str">
        <f t="shared" si="38"/>
        <v>是</v>
      </c>
      <c r="H634" s="218" t="str">
        <f t="shared" si="39"/>
        <v>项</v>
      </c>
    </row>
    <row r="635" s="218" customFormat="1" ht="36" customHeight="1" spans="1:8">
      <c r="A635" s="354">
        <f t="shared" si="36"/>
        <v>5</v>
      </c>
      <c r="B635" s="236">
        <v>20826</v>
      </c>
      <c r="C635" s="237" t="s">
        <v>589</v>
      </c>
      <c r="D635" s="371">
        <f>SUM(D636:D638)</f>
        <v>2787</v>
      </c>
      <c r="E635" s="371">
        <f>SUM(E636:E638)</f>
        <v>3095</v>
      </c>
      <c r="F635" s="372">
        <f t="shared" si="37"/>
        <v>0.111</v>
      </c>
      <c r="G635" s="370" t="str">
        <f t="shared" si="38"/>
        <v>是</v>
      </c>
      <c r="H635" s="218" t="str">
        <f t="shared" si="39"/>
        <v>款</v>
      </c>
    </row>
    <row r="636" s="264" customFormat="1" ht="36" customHeight="1" spans="1:8">
      <c r="A636" s="354">
        <f t="shared" si="36"/>
        <v>7</v>
      </c>
      <c r="B636" s="236">
        <v>2082601</v>
      </c>
      <c r="C636" s="237" t="s">
        <v>590</v>
      </c>
      <c r="D636" s="371">
        <v>0</v>
      </c>
      <c r="E636" s="371"/>
      <c r="F636" s="372" t="str">
        <f t="shared" si="37"/>
        <v/>
      </c>
      <c r="G636" s="370" t="str">
        <f t="shared" si="38"/>
        <v>否</v>
      </c>
      <c r="H636" s="218" t="str">
        <f t="shared" si="39"/>
        <v>项</v>
      </c>
    </row>
    <row r="637" s="264" customFormat="1" ht="36" customHeight="1" spans="1:8">
      <c r="A637" s="354">
        <f t="shared" si="36"/>
        <v>7</v>
      </c>
      <c r="B637" s="236">
        <v>2082602</v>
      </c>
      <c r="C637" s="237" t="s">
        <v>591</v>
      </c>
      <c r="D637" s="371">
        <v>2787</v>
      </c>
      <c r="E637" s="371">
        <v>3095</v>
      </c>
      <c r="F637" s="372">
        <f t="shared" si="37"/>
        <v>0.111</v>
      </c>
      <c r="G637" s="370" t="str">
        <f t="shared" si="38"/>
        <v>是</v>
      </c>
      <c r="H637" s="218" t="str">
        <f t="shared" si="39"/>
        <v>项</v>
      </c>
    </row>
    <row r="638" s="264" customFormat="1" ht="36" customHeight="1" spans="1:8">
      <c r="A638" s="354">
        <f t="shared" si="36"/>
        <v>7</v>
      </c>
      <c r="B638" s="236">
        <v>2082699</v>
      </c>
      <c r="C638" s="237" t="s">
        <v>592</v>
      </c>
      <c r="D638" s="371">
        <v>0</v>
      </c>
      <c r="E638" s="371"/>
      <c r="F638" s="372" t="str">
        <f t="shared" si="37"/>
        <v/>
      </c>
      <c r="G638" s="370" t="str">
        <f t="shared" si="38"/>
        <v>否</v>
      </c>
      <c r="H638" s="218" t="str">
        <f t="shared" si="39"/>
        <v>项</v>
      </c>
    </row>
    <row r="639" s="218" customFormat="1" ht="36" customHeight="1" spans="1:8">
      <c r="A639" s="354">
        <f t="shared" si="36"/>
        <v>5</v>
      </c>
      <c r="B639" s="236">
        <v>20827</v>
      </c>
      <c r="C639" s="237" t="s">
        <v>593</v>
      </c>
      <c r="D639" s="371">
        <f>SUM(D640:D643)</f>
        <v>0</v>
      </c>
      <c r="E639" s="371">
        <f>SUM(E640:E643)</f>
        <v>0</v>
      </c>
      <c r="F639" s="372" t="str">
        <f t="shared" si="37"/>
        <v/>
      </c>
      <c r="G639" s="370" t="str">
        <f t="shared" si="38"/>
        <v>否</v>
      </c>
      <c r="H639" s="218" t="str">
        <f t="shared" si="39"/>
        <v>款</v>
      </c>
    </row>
    <row r="640" s="264" customFormat="1" ht="36" customHeight="1" spans="1:8">
      <c r="A640" s="354">
        <f t="shared" si="36"/>
        <v>7</v>
      </c>
      <c r="B640" s="236">
        <v>2082701</v>
      </c>
      <c r="C640" s="237" t="s">
        <v>594</v>
      </c>
      <c r="D640" s="371">
        <v>0</v>
      </c>
      <c r="E640" s="371"/>
      <c r="F640" s="372" t="str">
        <f t="shared" si="37"/>
        <v/>
      </c>
      <c r="G640" s="370" t="str">
        <f t="shared" si="38"/>
        <v>否</v>
      </c>
      <c r="H640" s="218" t="str">
        <f t="shared" si="39"/>
        <v>项</v>
      </c>
    </row>
    <row r="641" s="264" customFormat="1" ht="36" customHeight="1" spans="1:8">
      <c r="A641" s="354">
        <f t="shared" si="36"/>
        <v>7</v>
      </c>
      <c r="B641" s="236">
        <v>2082702</v>
      </c>
      <c r="C641" s="237" t="s">
        <v>595</v>
      </c>
      <c r="D641" s="371">
        <v>0</v>
      </c>
      <c r="E641" s="371"/>
      <c r="F641" s="372" t="str">
        <f t="shared" si="37"/>
        <v/>
      </c>
      <c r="G641" s="370" t="str">
        <f t="shared" si="38"/>
        <v>否</v>
      </c>
      <c r="H641" s="218" t="str">
        <f t="shared" si="39"/>
        <v>项</v>
      </c>
    </row>
    <row r="642" s="264" customFormat="1" ht="36" customHeight="1" spans="1:8">
      <c r="A642" s="354">
        <f t="shared" si="36"/>
        <v>7</v>
      </c>
      <c r="B642" s="236">
        <v>2082703</v>
      </c>
      <c r="C642" s="374" t="s">
        <v>596</v>
      </c>
      <c r="D642" s="371">
        <v>0</v>
      </c>
      <c r="E642" s="371"/>
      <c r="F642" s="372" t="str">
        <f t="shared" si="37"/>
        <v/>
      </c>
      <c r="G642" s="370" t="str">
        <f t="shared" si="38"/>
        <v>否</v>
      </c>
      <c r="H642" s="218" t="str">
        <f t="shared" si="39"/>
        <v>项</v>
      </c>
    </row>
    <row r="643" s="264" customFormat="1" ht="36" customHeight="1" spans="1:8">
      <c r="A643" s="354">
        <f t="shared" si="36"/>
        <v>7</v>
      </c>
      <c r="B643" s="236">
        <v>2082799</v>
      </c>
      <c r="C643" s="237" t="s">
        <v>597</v>
      </c>
      <c r="D643" s="371">
        <v>0</v>
      </c>
      <c r="E643" s="371"/>
      <c r="F643" s="372" t="str">
        <f t="shared" si="37"/>
        <v/>
      </c>
      <c r="G643" s="370" t="str">
        <f t="shared" si="38"/>
        <v>否</v>
      </c>
      <c r="H643" s="218" t="str">
        <f t="shared" si="39"/>
        <v>项</v>
      </c>
    </row>
    <row r="644" s="218" customFormat="1" ht="36" customHeight="1" spans="1:8">
      <c r="A644" s="354">
        <f t="shared" ref="A644:A707" si="40">LEN(B644)</f>
        <v>5</v>
      </c>
      <c r="B644" s="236">
        <v>20828</v>
      </c>
      <c r="C644" s="237" t="s">
        <v>598</v>
      </c>
      <c r="D644" s="371">
        <f>SUM(D645:D651)</f>
        <v>392</v>
      </c>
      <c r="E644" s="371">
        <f>SUM(E645:E651)</f>
        <v>488</v>
      </c>
      <c r="F644" s="372">
        <f t="shared" ref="F644:F707" si="41">IF(D644&gt;0,E644/D644-1,IF(D644&lt;0,-(E644/D644-1),""))</f>
        <v>0.245</v>
      </c>
      <c r="G644" s="370" t="str">
        <f t="shared" ref="G644:G707" si="42">IF(LEN(B644)=3,"是",IF(C644&lt;&gt;"",IF(SUM(D644:E644)&lt;&gt;0,"是","否"),"是"))</f>
        <v>是</v>
      </c>
      <c r="H644" s="218" t="str">
        <f t="shared" ref="H644:H707" si="43">IF(LEN(B644)=3,"类",IF(LEN(B644)=5,"款","项"))</f>
        <v>款</v>
      </c>
    </row>
    <row r="645" s="264" customFormat="1" ht="36" customHeight="1" spans="1:8">
      <c r="A645" s="354">
        <f t="shared" si="40"/>
        <v>7</v>
      </c>
      <c r="B645" s="236">
        <v>2082801</v>
      </c>
      <c r="C645" s="237" t="s">
        <v>139</v>
      </c>
      <c r="D645" s="371">
        <v>200</v>
      </c>
      <c r="E645" s="371">
        <v>225</v>
      </c>
      <c r="F645" s="372">
        <f t="shared" si="41"/>
        <v>0.125</v>
      </c>
      <c r="G645" s="370" t="str">
        <f t="shared" si="42"/>
        <v>是</v>
      </c>
      <c r="H645" s="218" t="str">
        <f t="shared" si="43"/>
        <v>项</v>
      </c>
    </row>
    <row r="646" s="264" customFormat="1" ht="36" customHeight="1" spans="1:8">
      <c r="A646" s="354">
        <f t="shared" si="40"/>
        <v>7</v>
      </c>
      <c r="B646" s="236">
        <v>2082802</v>
      </c>
      <c r="C646" s="237" t="s">
        <v>140</v>
      </c>
      <c r="D646" s="371">
        <v>10</v>
      </c>
      <c r="E646" s="371"/>
      <c r="F646" s="372">
        <f t="shared" si="41"/>
        <v>-1</v>
      </c>
      <c r="G646" s="370" t="str">
        <f t="shared" si="42"/>
        <v>是</v>
      </c>
      <c r="H646" s="218" t="str">
        <f t="shared" si="43"/>
        <v>项</v>
      </c>
    </row>
    <row r="647" s="264" customFormat="1" ht="36" customHeight="1" spans="1:8">
      <c r="A647" s="354">
        <f t="shared" si="40"/>
        <v>7</v>
      </c>
      <c r="B647" s="236">
        <v>2082803</v>
      </c>
      <c r="C647" s="237" t="s">
        <v>141</v>
      </c>
      <c r="D647" s="371">
        <v>0</v>
      </c>
      <c r="E647" s="371"/>
      <c r="F647" s="372" t="str">
        <f t="shared" si="41"/>
        <v/>
      </c>
      <c r="G647" s="370" t="str">
        <f t="shared" si="42"/>
        <v>否</v>
      </c>
      <c r="H647" s="218" t="str">
        <f t="shared" si="43"/>
        <v>项</v>
      </c>
    </row>
    <row r="648" s="264" customFormat="1" ht="36" customHeight="1" spans="1:8">
      <c r="A648" s="354">
        <f t="shared" si="40"/>
        <v>7</v>
      </c>
      <c r="B648" s="236">
        <v>2082804</v>
      </c>
      <c r="C648" s="237" t="s">
        <v>599</v>
      </c>
      <c r="D648" s="371">
        <v>53</v>
      </c>
      <c r="E648" s="371">
        <v>100</v>
      </c>
      <c r="F648" s="372">
        <f t="shared" si="41"/>
        <v>0.887</v>
      </c>
      <c r="G648" s="370" t="str">
        <f t="shared" si="42"/>
        <v>是</v>
      </c>
      <c r="H648" s="218" t="str">
        <f t="shared" si="43"/>
        <v>项</v>
      </c>
    </row>
    <row r="649" s="264" customFormat="1" ht="36" customHeight="1" spans="1:8">
      <c r="A649" s="354">
        <f t="shared" si="40"/>
        <v>7</v>
      </c>
      <c r="B649" s="236">
        <v>2082805</v>
      </c>
      <c r="C649" s="240" t="s">
        <v>1610</v>
      </c>
      <c r="D649" s="371">
        <v>0</v>
      </c>
      <c r="E649" s="371"/>
      <c r="F649" s="372" t="str">
        <f t="shared" si="41"/>
        <v/>
      </c>
      <c r="G649" s="370" t="str">
        <f t="shared" si="42"/>
        <v>否</v>
      </c>
      <c r="H649" s="218" t="str">
        <f t="shared" si="43"/>
        <v>项</v>
      </c>
    </row>
    <row r="650" s="264" customFormat="1" ht="36" customHeight="1" spans="1:8">
      <c r="A650" s="354">
        <f t="shared" si="40"/>
        <v>7</v>
      </c>
      <c r="B650" s="236">
        <v>2082850</v>
      </c>
      <c r="C650" s="237" t="s">
        <v>148</v>
      </c>
      <c r="D650" s="371">
        <v>106</v>
      </c>
      <c r="E650" s="371">
        <v>103</v>
      </c>
      <c r="F650" s="372">
        <f t="shared" si="41"/>
        <v>-0.028</v>
      </c>
      <c r="G650" s="370" t="str">
        <f t="shared" si="42"/>
        <v>是</v>
      </c>
      <c r="H650" s="218" t="str">
        <f t="shared" si="43"/>
        <v>项</v>
      </c>
    </row>
    <row r="651" s="264" customFormat="1" ht="36" customHeight="1" spans="1:8">
      <c r="A651" s="354">
        <f t="shared" si="40"/>
        <v>7</v>
      </c>
      <c r="B651" s="236">
        <v>2082899</v>
      </c>
      <c r="C651" s="237" t="s">
        <v>601</v>
      </c>
      <c r="D651" s="371">
        <v>23</v>
      </c>
      <c r="E651" s="371">
        <v>60</v>
      </c>
      <c r="F651" s="372">
        <f t="shared" si="41"/>
        <v>1.609</v>
      </c>
      <c r="G651" s="370" t="str">
        <f t="shared" si="42"/>
        <v>是</v>
      </c>
      <c r="H651" s="218" t="str">
        <f t="shared" si="43"/>
        <v>项</v>
      </c>
    </row>
    <row r="652" s="218" customFormat="1" ht="36" customHeight="1" spans="1:8">
      <c r="A652" s="354">
        <f t="shared" si="40"/>
        <v>5</v>
      </c>
      <c r="B652" s="236">
        <v>20830</v>
      </c>
      <c r="C652" s="237" t="s">
        <v>602</v>
      </c>
      <c r="D652" s="371">
        <f>SUM(D653:D654)</f>
        <v>22</v>
      </c>
      <c r="E652" s="371">
        <f>SUM(E653:E654)</f>
        <v>30</v>
      </c>
      <c r="F652" s="372">
        <f t="shared" si="41"/>
        <v>0.364</v>
      </c>
      <c r="G652" s="370" t="str">
        <f t="shared" si="42"/>
        <v>是</v>
      </c>
      <c r="H652" s="218" t="str">
        <f t="shared" si="43"/>
        <v>款</v>
      </c>
    </row>
    <row r="653" s="264" customFormat="1" ht="36" customHeight="1" spans="1:8">
      <c r="A653" s="354">
        <f t="shared" si="40"/>
        <v>7</v>
      </c>
      <c r="B653" s="236">
        <v>2083001</v>
      </c>
      <c r="C653" s="237" t="s">
        <v>603</v>
      </c>
      <c r="D653" s="371">
        <v>22</v>
      </c>
      <c r="E653" s="371">
        <v>30</v>
      </c>
      <c r="F653" s="372">
        <f t="shared" si="41"/>
        <v>0.364</v>
      </c>
      <c r="G653" s="370" t="str">
        <f t="shared" si="42"/>
        <v>是</v>
      </c>
      <c r="H653" s="218" t="str">
        <f t="shared" si="43"/>
        <v>项</v>
      </c>
    </row>
    <row r="654" s="264" customFormat="1" ht="36" customHeight="1" spans="1:8">
      <c r="A654" s="354">
        <f t="shared" si="40"/>
        <v>7</v>
      </c>
      <c r="B654" s="236">
        <v>2083099</v>
      </c>
      <c r="C654" s="237" t="s">
        <v>604</v>
      </c>
      <c r="D654" s="371">
        <v>0</v>
      </c>
      <c r="E654" s="371"/>
      <c r="F654" s="372" t="str">
        <f t="shared" si="41"/>
        <v/>
      </c>
      <c r="G654" s="370" t="str">
        <f t="shared" si="42"/>
        <v>否</v>
      </c>
      <c r="H654" s="218" t="str">
        <f t="shared" si="43"/>
        <v>项</v>
      </c>
    </row>
    <row r="655" s="218" customFormat="1" ht="36" customHeight="1" spans="1:8">
      <c r="A655" s="354">
        <f t="shared" si="40"/>
        <v>5</v>
      </c>
      <c r="B655" s="236">
        <v>20899</v>
      </c>
      <c r="C655" s="237" t="s">
        <v>605</v>
      </c>
      <c r="D655" s="371">
        <f>D656</f>
        <v>605</v>
      </c>
      <c r="E655" s="371">
        <f>E656</f>
        <v>666</v>
      </c>
      <c r="F655" s="372">
        <f t="shared" si="41"/>
        <v>0.101</v>
      </c>
      <c r="G655" s="370" t="str">
        <f t="shared" si="42"/>
        <v>是</v>
      </c>
      <c r="H655" s="218" t="str">
        <f t="shared" si="43"/>
        <v>款</v>
      </c>
    </row>
    <row r="656" s="264" customFormat="1" ht="36" customHeight="1" spans="1:8">
      <c r="A656" s="354">
        <f t="shared" si="40"/>
        <v>7</v>
      </c>
      <c r="B656" s="379">
        <v>2089999</v>
      </c>
      <c r="C656" s="237" t="s">
        <v>606</v>
      </c>
      <c r="D656" s="371">
        <v>605</v>
      </c>
      <c r="E656" s="371">
        <v>666</v>
      </c>
      <c r="F656" s="372">
        <f t="shared" si="41"/>
        <v>0.101</v>
      </c>
      <c r="G656" s="370" t="str">
        <f t="shared" si="42"/>
        <v>是</v>
      </c>
      <c r="H656" s="218" t="str">
        <f t="shared" si="43"/>
        <v>项</v>
      </c>
    </row>
    <row r="657" s="218" customFormat="1" ht="36" customHeight="1" spans="1:8">
      <c r="A657" s="354">
        <f t="shared" si="40"/>
        <v>3</v>
      </c>
      <c r="B657" s="231">
        <v>210</v>
      </c>
      <c r="C657" s="232" t="s">
        <v>94</v>
      </c>
      <c r="D657" s="368">
        <f>SUM(D658,D663,D678,D682,D694,D697,D701,D706,D710,D714,D717,D726,D728)</f>
        <v>16827</v>
      </c>
      <c r="E657" s="368">
        <f>SUM(E658,E663,E678,E682,E694,E697,E701,E706,E710,E714,E717,E726,E728)</f>
        <v>17908</v>
      </c>
      <c r="F657" s="369">
        <f t="shared" si="41"/>
        <v>0.064</v>
      </c>
      <c r="G657" s="370" t="str">
        <f t="shared" si="42"/>
        <v>是</v>
      </c>
      <c r="H657" s="218" t="str">
        <f t="shared" si="43"/>
        <v>类</v>
      </c>
    </row>
    <row r="658" s="218" customFormat="1" ht="36" customHeight="1" spans="1:8">
      <c r="A658" s="354">
        <f t="shared" si="40"/>
        <v>5</v>
      </c>
      <c r="B658" s="236">
        <v>21001</v>
      </c>
      <c r="C658" s="237" t="s">
        <v>607</v>
      </c>
      <c r="D658" s="371">
        <f>SUM(D659:D662)</f>
        <v>401</v>
      </c>
      <c r="E658" s="371">
        <f>SUM(E659:E662)</f>
        <v>492</v>
      </c>
      <c r="F658" s="372">
        <f t="shared" si="41"/>
        <v>0.227</v>
      </c>
      <c r="G658" s="370" t="str">
        <f t="shared" si="42"/>
        <v>是</v>
      </c>
      <c r="H658" s="218" t="str">
        <f t="shared" si="43"/>
        <v>款</v>
      </c>
    </row>
    <row r="659" s="264" customFormat="1" ht="36" customHeight="1" spans="1:8">
      <c r="A659" s="354">
        <f t="shared" si="40"/>
        <v>7</v>
      </c>
      <c r="B659" s="236">
        <v>2100101</v>
      </c>
      <c r="C659" s="237" t="s">
        <v>139</v>
      </c>
      <c r="D659" s="371">
        <v>285</v>
      </c>
      <c r="E659" s="371">
        <v>385</v>
      </c>
      <c r="F659" s="372">
        <f t="shared" si="41"/>
        <v>0.351</v>
      </c>
      <c r="G659" s="370" t="str">
        <f t="shared" si="42"/>
        <v>是</v>
      </c>
      <c r="H659" s="218" t="str">
        <f t="shared" si="43"/>
        <v>项</v>
      </c>
    </row>
    <row r="660" s="264" customFormat="1" ht="36" customHeight="1" spans="1:8">
      <c r="A660" s="354">
        <f t="shared" si="40"/>
        <v>7</v>
      </c>
      <c r="B660" s="236">
        <v>2100102</v>
      </c>
      <c r="C660" s="237" t="s">
        <v>140</v>
      </c>
      <c r="D660" s="371">
        <v>0</v>
      </c>
      <c r="E660" s="371"/>
      <c r="F660" s="372" t="str">
        <f t="shared" si="41"/>
        <v/>
      </c>
      <c r="G660" s="370" t="str">
        <f t="shared" si="42"/>
        <v>否</v>
      </c>
      <c r="H660" s="218" t="str">
        <f t="shared" si="43"/>
        <v>项</v>
      </c>
    </row>
    <row r="661" s="264" customFormat="1" ht="36" customHeight="1" spans="1:8">
      <c r="A661" s="354">
        <f t="shared" si="40"/>
        <v>7</v>
      </c>
      <c r="B661" s="236">
        <v>2100103</v>
      </c>
      <c r="C661" s="237" t="s">
        <v>141</v>
      </c>
      <c r="D661" s="371">
        <v>0</v>
      </c>
      <c r="E661" s="371"/>
      <c r="F661" s="372" t="str">
        <f t="shared" si="41"/>
        <v/>
      </c>
      <c r="G661" s="370" t="str">
        <f t="shared" si="42"/>
        <v>否</v>
      </c>
      <c r="H661" s="218" t="str">
        <f t="shared" si="43"/>
        <v>项</v>
      </c>
    </row>
    <row r="662" s="264" customFormat="1" ht="36" customHeight="1" spans="1:8">
      <c r="A662" s="354">
        <f t="shared" si="40"/>
        <v>7</v>
      </c>
      <c r="B662" s="236">
        <v>2100199</v>
      </c>
      <c r="C662" s="237" t="s">
        <v>608</v>
      </c>
      <c r="D662" s="371">
        <v>116</v>
      </c>
      <c r="E662" s="371">
        <v>107</v>
      </c>
      <c r="F662" s="372">
        <f t="shared" si="41"/>
        <v>-0.078</v>
      </c>
      <c r="G662" s="370" t="str">
        <f t="shared" si="42"/>
        <v>是</v>
      </c>
      <c r="H662" s="218" t="str">
        <f t="shared" si="43"/>
        <v>项</v>
      </c>
    </row>
    <row r="663" s="218" customFormat="1" ht="36" customHeight="1" spans="1:8">
      <c r="A663" s="354">
        <f t="shared" si="40"/>
        <v>5</v>
      </c>
      <c r="B663" s="236">
        <v>21002</v>
      </c>
      <c r="C663" s="237" t="s">
        <v>609</v>
      </c>
      <c r="D663" s="371">
        <f>SUM(D664:D677)</f>
        <v>1758</v>
      </c>
      <c r="E663" s="371">
        <f>SUM(E664:E677)</f>
        <v>2204</v>
      </c>
      <c r="F663" s="372">
        <f t="shared" si="41"/>
        <v>0.254</v>
      </c>
      <c r="G663" s="370" t="str">
        <f t="shared" si="42"/>
        <v>是</v>
      </c>
      <c r="H663" s="218" t="str">
        <f t="shared" si="43"/>
        <v>款</v>
      </c>
    </row>
    <row r="664" s="264" customFormat="1" ht="36" customHeight="1" spans="1:8">
      <c r="A664" s="354">
        <f t="shared" si="40"/>
        <v>7</v>
      </c>
      <c r="B664" s="236">
        <v>2100201</v>
      </c>
      <c r="C664" s="237" t="s">
        <v>610</v>
      </c>
      <c r="D664" s="371">
        <v>1046</v>
      </c>
      <c r="E664" s="371">
        <v>1108</v>
      </c>
      <c r="F664" s="372">
        <f t="shared" si="41"/>
        <v>0.059</v>
      </c>
      <c r="G664" s="370" t="str">
        <f t="shared" si="42"/>
        <v>是</v>
      </c>
      <c r="H664" s="218" t="str">
        <f t="shared" si="43"/>
        <v>项</v>
      </c>
    </row>
    <row r="665" s="264" customFormat="1" ht="36" customHeight="1" spans="1:8">
      <c r="A665" s="354">
        <f t="shared" si="40"/>
        <v>7</v>
      </c>
      <c r="B665" s="236">
        <v>2100202</v>
      </c>
      <c r="C665" s="237" t="s">
        <v>611</v>
      </c>
      <c r="D665" s="371">
        <v>704</v>
      </c>
      <c r="E665" s="371">
        <v>664</v>
      </c>
      <c r="F665" s="372">
        <f t="shared" si="41"/>
        <v>-0.057</v>
      </c>
      <c r="G665" s="370" t="str">
        <f t="shared" si="42"/>
        <v>是</v>
      </c>
      <c r="H665" s="218" t="str">
        <f t="shared" si="43"/>
        <v>项</v>
      </c>
    </row>
    <row r="666" s="264" customFormat="1" ht="36" customHeight="1" spans="1:8">
      <c r="A666" s="354">
        <f t="shared" si="40"/>
        <v>7</v>
      </c>
      <c r="B666" s="236">
        <v>2100203</v>
      </c>
      <c r="C666" s="237" t="s">
        <v>612</v>
      </c>
      <c r="D666" s="371">
        <v>0</v>
      </c>
      <c r="E666" s="371"/>
      <c r="F666" s="372" t="str">
        <f t="shared" si="41"/>
        <v/>
      </c>
      <c r="G666" s="370" t="str">
        <f t="shared" si="42"/>
        <v>否</v>
      </c>
      <c r="H666" s="218" t="str">
        <f t="shared" si="43"/>
        <v>项</v>
      </c>
    </row>
    <row r="667" s="264" customFormat="1" ht="36" customHeight="1" spans="1:8">
      <c r="A667" s="354">
        <f t="shared" si="40"/>
        <v>7</v>
      </c>
      <c r="B667" s="236">
        <v>2100204</v>
      </c>
      <c r="C667" s="237" t="s">
        <v>613</v>
      </c>
      <c r="D667" s="371">
        <v>0</v>
      </c>
      <c r="E667" s="371"/>
      <c r="F667" s="372" t="str">
        <f t="shared" si="41"/>
        <v/>
      </c>
      <c r="G667" s="370" t="str">
        <f t="shared" si="42"/>
        <v>否</v>
      </c>
      <c r="H667" s="218" t="str">
        <f t="shared" si="43"/>
        <v>项</v>
      </c>
    </row>
    <row r="668" s="264" customFormat="1" ht="36" customHeight="1" spans="1:8">
      <c r="A668" s="354">
        <f t="shared" si="40"/>
        <v>7</v>
      </c>
      <c r="B668" s="236">
        <v>2100205</v>
      </c>
      <c r="C668" s="237" t="s">
        <v>614</v>
      </c>
      <c r="D668" s="371">
        <v>0</v>
      </c>
      <c r="E668" s="371"/>
      <c r="F668" s="372" t="str">
        <f t="shared" si="41"/>
        <v/>
      </c>
      <c r="G668" s="370" t="str">
        <f t="shared" si="42"/>
        <v>否</v>
      </c>
      <c r="H668" s="218" t="str">
        <f t="shared" si="43"/>
        <v>项</v>
      </c>
    </row>
    <row r="669" s="264" customFormat="1" ht="36" customHeight="1" spans="1:8">
      <c r="A669" s="354">
        <f t="shared" si="40"/>
        <v>7</v>
      </c>
      <c r="B669" s="236">
        <v>2100206</v>
      </c>
      <c r="C669" s="237" t="s">
        <v>615</v>
      </c>
      <c r="D669" s="371">
        <v>0</v>
      </c>
      <c r="E669" s="371"/>
      <c r="F669" s="372" t="str">
        <f t="shared" si="41"/>
        <v/>
      </c>
      <c r="G669" s="370" t="str">
        <f t="shared" si="42"/>
        <v>否</v>
      </c>
      <c r="H669" s="218" t="str">
        <f t="shared" si="43"/>
        <v>项</v>
      </c>
    </row>
    <row r="670" s="264" customFormat="1" ht="36" customHeight="1" spans="1:8">
      <c r="A670" s="354">
        <f t="shared" si="40"/>
        <v>7</v>
      </c>
      <c r="B670" s="236">
        <v>2100207</v>
      </c>
      <c r="C670" s="237" t="s">
        <v>616</v>
      </c>
      <c r="D670" s="371">
        <v>0</v>
      </c>
      <c r="E670" s="371"/>
      <c r="F670" s="372" t="str">
        <f t="shared" si="41"/>
        <v/>
      </c>
      <c r="G670" s="370" t="str">
        <f t="shared" si="42"/>
        <v>否</v>
      </c>
      <c r="H670" s="218" t="str">
        <f t="shared" si="43"/>
        <v>项</v>
      </c>
    </row>
    <row r="671" s="264" customFormat="1" ht="36" customHeight="1" spans="1:8">
      <c r="A671" s="354">
        <f t="shared" si="40"/>
        <v>7</v>
      </c>
      <c r="B671" s="236">
        <v>2100208</v>
      </c>
      <c r="C671" s="237" t="s">
        <v>617</v>
      </c>
      <c r="D671" s="371">
        <v>0</v>
      </c>
      <c r="E671" s="371"/>
      <c r="F671" s="372" t="str">
        <f t="shared" si="41"/>
        <v/>
      </c>
      <c r="G671" s="370" t="str">
        <f t="shared" si="42"/>
        <v>否</v>
      </c>
      <c r="H671" s="218" t="str">
        <f t="shared" si="43"/>
        <v>项</v>
      </c>
    </row>
    <row r="672" s="264" customFormat="1" ht="36" customHeight="1" spans="1:8">
      <c r="A672" s="354">
        <f t="shared" si="40"/>
        <v>7</v>
      </c>
      <c r="B672" s="236">
        <v>2100209</v>
      </c>
      <c r="C672" s="237" t="s">
        <v>618</v>
      </c>
      <c r="D672" s="371">
        <v>0</v>
      </c>
      <c r="E672" s="371"/>
      <c r="F672" s="372" t="str">
        <f t="shared" si="41"/>
        <v/>
      </c>
      <c r="G672" s="370" t="str">
        <f t="shared" si="42"/>
        <v>否</v>
      </c>
      <c r="H672" s="218" t="str">
        <f t="shared" si="43"/>
        <v>项</v>
      </c>
    </row>
    <row r="673" s="264" customFormat="1" ht="36" customHeight="1" spans="1:8">
      <c r="A673" s="354">
        <f t="shared" si="40"/>
        <v>7</v>
      </c>
      <c r="B673" s="236">
        <v>2100210</v>
      </c>
      <c r="C673" s="237" t="s">
        <v>619</v>
      </c>
      <c r="D673" s="371">
        <v>0</v>
      </c>
      <c r="E673" s="371"/>
      <c r="F673" s="372" t="str">
        <f t="shared" si="41"/>
        <v/>
      </c>
      <c r="G673" s="370" t="str">
        <f t="shared" si="42"/>
        <v>否</v>
      </c>
      <c r="H673" s="218" t="str">
        <f t="shared" si="43"/>
        <v>项</v>
      </c>
    </row>
    <row r="674" s="264" customFormat="1" ht="36" customHeight="1" spans="1:8">
      <c r="A674" s="354">
        <f t="shared" si="40"/>
        <v>7</v>
      </c>
      <c r="B674" s="236">
        <v>2100211</v>
      </c>
      <c r="C674" s="237" t="s">
        <v>620</v>
      </c>
      <c r="D674" s="371">
        <v>0</v>
      </c>
      <c r="E674" s="371"/>
      <c r="F674" s="372" t="str">
        <f t="shared" si="41"/>
        <v/>
      </c>
      <c r="G674" s="370" t="str">
        <f t="shared" si="42"/>
        <v>否</v>
      </c>
      <c r="H674" s="218" t="str">
        <f t="shared" si="43"/>
        <v>项</v>
      </c>
    </row>
    <row r="675" s="264" customFormat="1" ht="36" customHeight="1" spans="1:8">
      <c r="A675" s="354">
        <f t="shared" si="40"/>
        <v>7</v>
      </c>
      <c r="B675" s="236">
        <v>2100212</v>
      </c>
      <c r="C675" s="237" t="s">
        <v>621</v>
      </c>
      <c r="D675" s="371">
        <v>0</v>
      </c>
      <c r="E675" s="371"/>
      <c r="F675" s="372" t="str">
        <f t="shared" si="41"/>
        <v/>
      </c>
      <c r="G675" s="370" t="str">
        <f t="shared" si="42"/>
        <v>否</v>
      </c>
      <c r="H675" s="218" t="str">
        <f t="shared" si="43"/>
        <v>项</v>
      </c>
    </row>
    <row r="676" s="264" customFormat="1" ht="36" customHeight="1" spans="1:8">
      <c r="A676" s="354">
        <f t="shared" si="40"/>
        <v>7</v>
      </c>
      <c r="B676" s="236">
        <v>2100213</v>
      </c>
      <c r="C676" s="240" t="s">
        <v>1611</v>
      </c>
      <c r="D676" s="371"/>
      <c r="E676" s="371"/>
      <c r="F676" s="372" t="str">
        <f t="shared" si="41"/>
        <v/>
      </c>
      <c r="G676" s="370" t="str">
        <f t="shared" si="42"/>
        <v>否</v>
      </c>
      <c r="H676" s="218" t="str">
        <f t="shared" si="43"/>
        <v>项</v>
      </c>
    </row>
    <row r="677" s="264" customFormat="1" ht="36" customHeight="1" spans="1:8">
      <c r="A677" s="354">
        <f t="shared" si="40"/>
        <v>7</v>
      </c>
      <c r="B677" s="236">
        <v>2100299</v>
      </c>
      <c r="C677" s="237" t="s">
        <v>622</v>
      </c>
      <c r="D677" s="371">
        <v>8</v>
      </c>
      <c r="E677" s="371">
        <v>432</v>
      </c>
      <c r="F677" s="372">
        <f t="shared" si="41"/>
        <v>53</v>
      </c>
      <c r="G677" s="370" t="str">
        <f t="shared" si="42"/>
        <v>是</v>
      </c>
      <c r="H677" s="218" t="str">
        <f t="shared" si="43"/>
        <v>项</v>
      </c>
    </row>
    <row r="678" s="218" customFormat="1" ht="36" customHeight="1" spans="1:8">
      <c r="A678" s="354">
        <f t="shared" si="40"/>
        <v>5</v>
      </c>
      <c r="B678" s="236">
        <v>21003</v>
      </c>
      <c r="C678" s="237" t="s">
        <v>623</v>
      </c>
      <c r="D678" s="371">
        <f>SUM(D679:D681)</f>
        <v>2365</v>
      </c>
      <c r="E678" s="371">
        <f>SUM(E679:E681)</f>
        <v>2343</v>
      </c>
      <c r="F678" s="372">
        <f t="shared" si="41"/>
        <v>-0.009</v>
      </c>
      <c r="G678" s="370" t="str">
        <f t="shared" si="42"/>
        <v>是</v>
      </c>
      <c r="H678" s="218" t="str">
        <f t="shared" si="43"/>
        <v>款</v>
      </c>
    </row>
    <row r="679" s="264" customFormat="1" ht="36" customHeight="1" spans="1:8">
      <c r="A679" s="354">
        <f t="shared" si="40"/>
        <v>7</v>
      </c>
      <c r="B679" s="236">
        <v>2100301</v>
      </c>
      <c r="C679" s="237" t="s">
        <v>624</v>
      </c>
      <c r="D679" s="371">
        <v>153</v>
      </c>
      <c r="E679" s="371">
        <v>140</v>
      </c>
      <c r="F679" s="372">
        <f t="shared" si="41"/>
        <v>-0.085</v>
      </c>
      <c r="G679" s="370" t="str">
        <f t="shared" si="42"/>
        <v>是</v>
      </c>
      <c r="H679" s="218" t="str">
        <f t="shared" si="43"/>
        <v>项</v>
      </c>
    </row>
    <row r="680" s="264" customFormat="1" ht="36" customHeight="1" spans="1:8">
      <c r="A680" s="354">
        <f t="shared" si="40"/>
        <v>7</v>
      </c>
      <c r="B680" s="236">
        <v>2100302</v>
      </c>
      <c r="C680" s="237" t="s">
        <v>625</v>
      </c>
      <c r="D680" s="371">
        <v>2073</v>
      </c>
      <c r="E680" s="371">
        <v>2004</v>
      </c>
      <c r="F680" s="372">
        <f t="shared" si="41"/>
        <v>-0.033</v>
      </c>
      <c r="G680" s="370" t="str">
        <f t="shared" si="42"/>
        <v>是</v>
      </c>
      <c r="H680" s="218" t="str">
        <f t="shared" si="43"/>
        <v>项</v>
      </c>
    </row>
    <row r="681" s="264" customFormat="1" ht="36" customHeight="1" spans="1:8">
      <c r="A681" s="354">
        <f t="shared" si="40"/>
        <v>7</v>
      </c>
      <c r="B681" s="236">
        <v>2100399</v>
      </c>
      <c r="C681" s="237" t="s">
        <v>626</v>
      </c>
      <c r="D681" s="371">
        <v>139</v>
      </c>
      <c r="E681" s="371">
        <v>199</v>
      </c>
      <c r="F681" s="372">
        <f t="shared" si="41"/>
        <v>0.432</v>
      </c>
      <c r="G681" s="370" t="str">
        <f t="shared" si="42"/>
        <v>是</v>
      </c>
      <c r="H681" s="218" t="str">
        <f t="shared" si="43"/>
        <v>项</v>
      </c>
    </row>
    <row r="682" s="218" customFormat="1" ht="36" customHeight="1" spans="1:8">
      <c r="A682" s="354">
        <f t="shared" si="40"/>
        <v>5</v>
      </c>
      <c r="B682" s="236">
        <v>21004</v>
      </c>
      <c r="C682" s="237" t="s">
        <v>627</v>
      </c>
      <c r="D682" s="371">
        <f>SUM(D683:D693)</f>
        <v>4057</v>
      </c>
      <c r="E682" s="371">
        <f>SUM(E683:E693)</f>
        <v>3363</v>
      </c>
      <c r="F682" s="372">
        <f t="shared" si="41"/>
        <v>-0.171</v>
      </c>
      <c r="G682" s="370" t="str">
        <f t="shared" si="42"/>
        <v>是</v>
      </c>
      <c r="H682" s="218" t="str">
        <f t="shared" si="43"/>
        <v>款</v>
      </c>
    </row>
    <row r="683" s="264" customFormat="1" ht="36" customHeight="1" spans="1:8">
      <c r="A683" s="354">
        <f t="shared" si="40"/>
        <v>7</v>
      </c>
      <c r="B683" s="236">
        <v>2100401</v>
      </c>
      <c r="C683" s="237" t="s">
        <v>628</v>
      </c>
      <c r="D683" s="371">
        <v>727</v>
      </c>
      <c r="E683" s="371">
        <v>732</v>
      </c>
      <c r="F683" s="372">
        <f t="shared" si="41"/>
        <v>0.007</v>
      </c>
      <c r="G683" s="370" t="str">
        <f t="shared" si="42"/>
        <v>是</v>
      </c>
      <c r="H683" s="218" t="str">
        <f t="shared" si="43"/>
        <v>项</v>
      </c>
    </row>
    <row r="684" s="264" customFormat="1" ht="36" customHeight="1" spans="1:8">
      <c r="A684" s="354">
        <f t="shared" si="40"/>
        <v>7</v>
      </c>
      <c r="B684" s="236">
        <v>2100402</v>
      </c>
      <c r="C684" s="237" t="s">
        <v>629</v>
      </c>
      <c r="D684" s="371">
        <v>166</v>
      </c>
      <c r="E684" s="371">
        <v>146</v>
      </c>
      <c r="F684" s="372">
        <f t="shared" si="41"/>
        <v>-0.12</v>
      </c>
      <c r="G684" s="370" t="str">
        <f t="shared" si="42"/>
        <v>是</v>
      </c>
      <c r="H684" s="218" t="str">
        <f t="shared" si="43"/>
        <v>项</v>
      </c>
    </row>
    <row r="685" s="264" customFormat="1" ht="36" customHeight="1" spans="1:8">
      <c r="A685" s="354">
        <f t="shared" si="40"/>
        <v>7</v>
      </c>
      <c r="B685" s="236">
        <v>2100403</v>
      </c>
      <c r="C685" s="237" t="s">
        <v>630</v>
      </c>
      <c r="D685" s="371">
        <v>812</v>
      </c>
      <c r="E685" s="371">
        <v>720</v>
      </c>
      <c r="F685" s="372">
        <f t="shared" si="41"/>
        <v>-0.113</v>
      </c>
      <c r="G685" s="370" t="str">
        <f t="shared" si="42"/>
        <v>是</v>
      </c>
      <c r="H685" s="218" t="str">
        <f t="shared" si="43"/>
        <v>项</v>
      </c>
    </row>
    <row r="686" s="264" customFormat="1" ht="36" customHeight="1" spans="1:8">
      <c r="A686" s="354">
        <f t="shared" si="40"/>
        <v>7</v>
      </c>
      <c r="B686" s="236">
        <v>2100404</v>
      </c>
      <c r="C686" s="237" t="s">
        <v>631</v>
      </c>
      <c r="D686" s="371">
        <v>0</v>
      </c>
      <c r="E686" s="371"/>
      <c r="F686" s="372" t="str">
        <f t="shared" si="41"/>
        <v/>
      </c>
      <c r="G686" s="370" t="str">
        <f t="shared" si="42"/>
        <v>否</v>
      </c>
      <c r="H686" s="218" t="str">
        <f t="shared" si="43"/>
        <v>项</v>
      </c>
    </row>
    <row r="687" s="264" customFormat="1" ht="36" customHeight="1" spans="1:8">
      <c r="A687" s="354">
        <f t="shared" si="40"/>
        <v>7</v>
      </c>
      <c r="B687" s="236">
        <v>2100405</v>
      </c>
      <c r="C687" s="237" t="s">
        <v>632</v>
      </c>
      <c r="D687" s="371">
        <v>222</v>
      </c>
      <c r="E687" s="371">
        <v>200</v>
      </c>
      <c r="F687" s="372">
        <f t="shared" si="41"/>
        <v>-0.099</v>
      </c>
      <c r="G687" s="370" t="str">
        <f t="shared" si="42"/>
        <v>是</v>
      </c>
      <c r="H687" s="218" t="str">
        <f t="shared" si="43"/>
        <v>项</v>
      </c>
    </row>
    <row r="688" s="264" customFormat="1" ht="36" customHeight="1" spans="1:8">
      <c r="A688" s="354">
        <f t="shared" si="40"/>
        <v>7</v>
      </c>
      <c r="B688" s="236">
        <v>2100406</v>
      </c>
      <c r="C688" s="237" t="s">
        <v>633</v>
      </c>
      <c r="D688" s="371">
        <v>0</v>
      </c>
      <c r="E688" s="371"/>
      <c r="F688" s="372" t="str">
        <f t="shared" si="41"/>
        <v/>
      </c>
      <c r="G688" s="370" t="str">
        <f t="shared" si="42"/>
        <v>否</v>
      </c>
      <c r="H688" s="218" t="str">
        <f t="shared" si="43"/>
        <v>项</v>
      </c>
    </row>
    <row r="689" s="264" customFormat="1" ht="36" customHeight="1" spans="1:8">
      <c r="A689" s="354">
        <f t="shared" si="40"/>
        <v>7</v>
      </c>
      <c r="B689" s="236">
        <v>2100407</v>
      </c>
      <c r="C689" s="237" t="s">
        <v>634</v>
      </c>
      <c r="D689" s="371">
        <v>0</v>
      </c>
      <c r="E689" s="371"/>
      <c r="F689" s="372" t="str">
        <f t="shared" si="41"/>
        <v/>
      </c>
      <c r="G689" s="370" t="str">
        <f t="shared" si="42"/>
        <v>否</v>
      </c>
      <c r="H689" s="218" t="str">
        <f t="shared" si="43"/>
        <v>项</v>
      </c>
    </row>
    <row r="690" s="264" customFormat="1" ht="36" customHeight="1" spans="1:8">
      <c r="A690" s="354">
        <f t="shared" si="40"/>
        <v>7</v>
      </c>
      <c r="B690" s="236">
        <v>2100408</v>
      </c>
      <c r="C690" s="237" t="s">
        <v>635</v>
      </c>
      <c r="D690" s="371">
        <v>1125</v>
      </c>
      <c r="E690" s="371">
        <v>847</v>
      </c>
      <c r="F690" s="372">
        <f t="shared" si="41"/>
        <v>-0.247</v>
      </c>
      <c r="G690" s="370" t="str">
        <f t="shared" si="42"/>
        <v>是</v>
      </c>
      <c r="H690" s="218" t="str">
        <f t="shared" si="43"/>
        <v>项</v>
      </c>
    </row>
    <row r="691" s="264" customFormat="1" ht="36" customHeight="1" spans="1:8">
      <c r="A691" s="354">
        <f t="shared" si="40"/>
        <v>7</v>
      </c>
      <c r="B691" s="236">
        <v>2100409</v>
      </c>
      <c r="C691" s="237" t="s">
        <v>636</v>
      </c>
      <c r="D691" s="371">
        <v>172</v>
      </c>
      <c r="E691" s="371">
        <v>234</v>
      </c>
      <c r="F691" s="372">
        <f t="shared" si="41"/>
        <v>0.36</v>
      </c>
      <c r="G691" s="370" t="str">
        <f t="shared" si="42"/>
        <v>是</v>
      </c>
      <c r="H691" s="218" t="str">
        <f t="shared" si="43"/>
        <v>项</v>
      </c>
    </row>
    <row r="692" s="264" customFormat="1" ht="36" customHeight="1" spans="1:8">
      <c r="A692" s="354">
        <f t="shared" si="40"/>
        <v>7</v>
      </c>
      <c r="B692" s="236">
        <v>2100410</v>
      </c>
      <c r="C692" s="237" t="s">
        <v>637</v>
      </c>
      <c r="D692" s="371">
        <v>818</v>
      </c>
      <c r="E692" s="371">
        <v>484</v>
      </c>
      <c r="F692" s="372">
        <f t="shared" si="41"/>
        <v>-0.408</v>
      </c>
      <c r="G692" s="370" t="str">
        <f t="shared" si="42"/>
        <v>是</v>
      </c>
      <c r="H692" s="218" t="str">
        <f t="shared" si="43"/>
        <v>项</v>
      </c>
    </row>
    <row r="693" s="264" customFormat="1" ht="36" customHeight="1" spans="1:8">
      <c r="A693" s="354">
        <f t="shared" si="40"/>
        <v>7</v>
      </c>
      <c r="B693" s="236">
        <v>2100499</v>
      </c>
      <c r="C693" s="237" t="s">
        <v>638</v>
      </c>
      <c r="D693" s="371">
        <v>15</v>
      </c>
      <c r="E693" s="371"/>
      <c r="F693" s="372">
        <f t="shared" si="41"/>
        <v>-1</v>
      </c>
      <c r="G693" s="370" t="str">
        <f t="shared" si="42"/>
        <v>是</v>
      </c>
      <c r="H693" s="218" t="str">
        <f t="shared" si="43"/>
        <v>项</v>
      </c>
    </row>
    <row r="694" s="218" customFormat="1" ht="36" customHeight="1" spans="1:8">
      <c r="A694" s="354">
        <f t="shared" si="40"/>
        <v>5</v>
      </c>
      <c r="B694" s="236">
        <v>21006</v>
      </c>
      <c r="C694" s="237" t="s">
        <v>639</v>
      </c>
      <c r="D694" s="371">
        <f>SUM(D695:D696)</f>
        <v>0</v>
      </c>
      <c r="E694" s="371">
        <f>SUM(E695:E696)</f>
        <v>0</v>
      </c>
      <c r="F694" s="372" t="str">
        <f t="shared" si="41"/>
        <v/>
      </c>
      <c r="G694" s="370" t="str">
        <f t="shared" si="42"/>
        <v>否</v>
      </c>
      <c r="H694" s="218" t="str">
        <f t="shared" si="43"/>
        <v>款</v>
      </c>
    </row>
    <row r="695" s="264" customFormat="1" ht="36" customHeight="1" spans="1:8">
      <c r="A695" s="354">
        <f t="shared" si="40"/>
        <v>7</v>
      </c>
      <c r="B695" s="236">
        <v>2100601</v>
      </c>
      <c r="C695" s="237" t="s">
        <v>640</v>
      </c>
      <c r="D695" s="371">
        <v>0</v>
      </c>
      <c r="E695" s="371"/>
      <c r="F695" s="372" t="str">
        <f t="shared" si="41"/>
        <v/>
      </c>
      <c r="G695" s="370" t="str">
        <f t="shared" si="42"/>
        <v>否</v>
      </c>
      <c r="H695" s="218" t="str">
        <f t="shared" si="43"/>
        <v>项</v>
      </c>
    </row>
    <row r="696" s="264" customFormat="1" ht="36" customHeight="1" spans="1:8">
      <c r="A696" s="354">
        <f t="shared" si="40"/>
        <v>7</v>
      </c>
      <c r="B696" s="236">
        <v>2100699</v>
      </c>
      <c r="C696" s="237" t="s">
        <v>641</v>
      </c>
      <c r="D696" s="371">
        <v>0</v>
      </c>
      <c r="E696" s="371"/>
      <c r="F696" s="372" t="str">
        <f t="shared" si="41"/>
        <v/>
      </c>
      <c r="G696" s="370" t="str">
        <f t="shared" si="42"/>
        <v>否</v>
      </c>
      <c r="H696" s="218" t="str">
        <f t="shared" si="43"/>
        <v>项</v>
      </c>
    </row>
    <row r="697" s="218" customFormat="1" ht="36" customHeight="1" spans="1:8">
      <c r="A697" s="354">
        <f t="shared" si="40"/>
        <v>5</v>
      </c>
      <c r="B697" s="236">
        <v>21007</v>
      </c>
      <c r="C697" s="237" t="s">
        <v>642</v>
      </c>
      <c r="D697" s="371">
        <f>SUM(D698:D700)</f>
        <v>288</v>
      </c>
      <c r="E697" s="371">
        <f>SUM(E698:E700)</f>
        <v>228</v>
      </c>
      <c r="F697" s="372">
        <f t="shared" si="41"/>
        <v>-0.208</v>
      </c>
      <c r="G697" s="370" t="str">
        <f t="shared" si="42"/>
        <v>是</v>
      </c>
      <c r="H697" s="218" t="str">
        <f t="shared" si="43"/>
        <v>款</v>
      </c>
    </row>
    <row r="698" s="264" customFormat="1" ht="36" customHeight="1" spans="1:8">
      <c r="A698" s="354">
        <f t="shared" si="40"/>
        <v>7</v>
      </c>
      <c r="B698" s="236">
        <v>2100716</v>
      </c>
      <c r="C698" s="237" t="s">
        <v>643</v>
      </c>
      <c r="D698" s="371">
        <v>0</v>
      </c>
      <c r="E698" s="371"/>
      <c r="F698" s="372" t="str">
        <f t="shared" si="41"/>
        <v/>
      </c>
      <c r="G698" s="370" t="str">
        <f t="shared" si="42"/>
        <v>否</v>
      </c>
      <c r="H698" s="218" t="str">
        <f t="shared" si="43"/>
        <v>项</v>
      </c>
    </row>
    <row r="699" s="264" customFormat="1" ht="36" customHeight="1" spans="1:8">
      <c r="A699" s="354">
        <f t="shared" si="40"/>
        <v>7</v>
      </c>
      <c r="B699" s="236">
        <v>2100717</v>
      </c>
      <c r="C699" s="237" t="s">
        <v>644</v>
      </c>
      <c r="D699" s="371">
        <v>20</v>
      </c>
      <c r="E699" s="371">
        <v>71</v>
      </c>
      <c r="F699" s="372">
        <f t="shared" si="41"/>
        <v>2.55</v>
      </c>
      <c r="G699" s="370" t="str">
        <f t="shared" si="42"/>
        <v>是</v>
      </c>
      <c r="H699" s="218" t="str">
        <f t="shared" si="43"/>
        <v>项</v>
      </c>
    </row>
    <row r="700" s="264" customFormat="1" ht="36" customHeight="1" spans="1:8">
      <c r="A700" s="354">
        <f t="shared" si="40"/>
        <v>7</v>
      </c>
      <c r="B700" s="236">
        <v>2100799</v>
      </c>
      <c r="C700" s="237" t="s">
        <v>645</v>
      </c>
      <c r="D700" s="371">
        <v>268</v>
      </c>
      <c r="E700" s="371">
        <v>157</v>
      </c>
      <c r="F700" s="372">
        <f t="shared" si="41"/>
        <v>-0.414</v>
      </c>
      <c r="G700" s="370" t="str">
        <f t="shared" si="42"/>
        <v>是</v>
      </c>
      <c r="H700" s="218" t="str">
        <f t="shared" si="43"/>
        <v>项</v>
      </c>
    </row>
    <row r="701" s="218" customFormat="1" ht="36" customHeight="1" spans="1:8">
      <c r="A701" s="354">
        <f t="shared" si="40"/>
        <v>5</v>
      </c>
      <c r="B701" s="236">
        <v>21011</v>
      </c>
      <c r="C701" s="237" t="s">
        <v>646</v>
      </c>
      <c r="D701" s="371">
        <f>SUM(D702:D705)</f>
        <v>5982</v>
      </c>
      <c r="E701" s="371">
        <f>SUM(E702:E705)</f>
        <v>6707</v>
      </c>
      <c r="F701" s="372">
        <f t="shared" si="41"/>
        <v>0.121</v>
      </c>
      <c r="G701" s="370" t="str">
        <f t="shared" si="42"/>
        <v>是</v>
      </c>
      <c r="H701" s="218" t="str">
        <f t="shared" si="43"/>
        <v>款</v>
      </c>
    </row>
    <row r="702" s="264" customFormat="1" ht="36" customHeight="1" spans="1:8">
      <c r="A702" s="354">
        <f t="shared" si="40"/>
        <v>7</v>
      </c>
      <c r="B702" s="236">
        <v>2101101</v>
      </c>
      <c r="C702" s="237" t="s">
        <v>647</v>
      </c>
      <c r="D702" s="371">
        <v>1070</v>
      </c>
      <c r="E702" s="371">
        <v>1217</v>
      </c>
      <c r="F702" s="372">
        <f t="shared" si="41"/>
        <v>0.137</v>
      </c>
      <c r="G702" s="370" t="str">
        <f t="shared" si="42"/>
        <v>是</v>
      </c>
      <c r="H702" s="218" t="str">
        <f t="shared" si="43"/>
        <v>项</v>
      </c>
    </row>
    <row r="703" s="264" customFormat="1" ht="36" customHeight="1" spans="1:8">
      <c r="A703" s="354">
        <f t="shared" si="40"/>
        <v>7</v>
      </c>
      <c r="B703" s="236">
        <v>2101102</v>
      </c>
      <c r="C703" s="237" t="s">
        <v>648</v>
      </c>
      <c r="D703" s="371">
        <v>2343</v>
      </c>
      <c r="E703" s="371">
        <v>2634</v>
      </c>
      <c r="F703" s="372">
        <f t="shared" si="41"/>
        <v>0.124</v>
      </c>
      <c r="G703" s="370" t="str">
        <f t="shared" si="42"/>
        <v>是</v>
      </c>
      <c r="H703" s="218" t="str">
        <f t="shared" si="43"/>
        <v>项</v>
      </c>
    </row>
    <row r="704" s="264" customFormat="1" ht="36" customHeight="1" spans="1:8">
      <c r="A704" s="354">
        <f t="shared" si="40"/>
        <v>7</v>
      </c>
      <c r="B704" s="236">
        <v>2101103</v>
      </c>
      <c r="C704" s="237" t="s">
        <v>649</v>
      </c>
      <c r="D704" s="371">
        <v>2569</v>
      </c>
      <c r="E704" s="371">
        <v>2856</v>
      </c>
      <c r="F704" s="372">
        <f t="shared" si="41"/>
        <v>0.112</v>
      </c>
      <c r="G704" s="370" t="str">
        <f t="shared" si="42"/>
        <v>是</v>
      </c>
      <c r="H704" s="218" t="str">
        <f t="shared" si="43"/>
        <v>项</v>
      </c>
    </row>
    <row r="705" s="264" customFormat="1" ht="36" customHeight="1" spans="1:8">
      <c r="A705" s="354">
        <f t="shared" si="40"/>
        <v>7</v>
      </c>
      <c r="B705" s="236">
        <v>2101199</v>
      </c>
      <c r="C705" s="237" t="s">
        <v>650</v>
      </c>
      <c r="D705" s="371">
        <v>0</v>
      </c>
      <c r="E705" s="371"/>
      <c r="F705" s="372" t="str">
        <f t="shared" si="41"/>
        <v/>
      </c>
      <c r="G705" s="370" t="str">
        <f t="shared" si="42"/>
        <v>否</v>
      </c>
      <c r="H705" s="218" t="str">
        <f t="shared" si="43"/>
        <v>项</v>
      </c>
    </row>
    <row r="706" s="218" customFormat="1" ht="36" customHeight="1" spans="1:8">
      <c r="A706" s="354">
        <f t="shared" si="40"/>
        <v>5</v>
      </c>
      <c r="B706" s="236">
        <v>21012</v>
      </c>
      <c r="C706" s="237" t="s">
        <v>651</v>
      </c>
      <c r="D706" s="371">
        <f>SUM(D707:D709)</f>
        <v>390</v>
      </c>
      <c r="E706" s="371">
        <f>SUM(E707:E709)</f>
        <v>557</v>
      </c>
      <c r="F706" s="372">
        <f t="shared" si="41"/>
        <v>0.428</v>
      </c>
      <c r="G706" s="370" t="str">
        <f t="shared" si="42"/>
        <v>是</v>
      </c>
      <c r="H706" s="218" t="str">
        <f t="shared" si="43"/>
        <v>款</v>
      </c>
    </row>
    <row r="707" s="264" customFormat="1" ht="36" customHeight="1" spans="1:8">
      <c r="A707" s="354">
        <f t="shared" si="40"/>
        <v>7</v>
      </c>
      <c r="B707" s="236">
        <v>2101201</v>
      </c>
      <c r="C707" s="237" t="s">
        <v>652</v>
      </c>
      <c r="D707" s="371">
        <v>44</v>
      </c>
      <c r="E707" s="371"/>
      <c r="F707" s="372">
        <f t="shared" si="41"/>
        <v>-1</v>
      </c>
      <c r="G707" s="370" t="str">
        <f t="shared" si="42"/>
        <v>是</v>
      </c>
      <c r="H707" s="218" t="str">
        <f t="shared" si="43"/>
        <v>项</v>
      </c>
    </row>
    <row r="708" s="264" customFormat="1" ht="36" customHeight="1" spans="1:8">
      <c r="A708" s="354">
        <f t="shared" ref="A708:A771" si="44">LEN(B708)</f>
        <v>7</v>
      </c>
      <c r="B708" s="236">
        <v>2101202</v>
      </c>
      <c r="C708" s="237" t="s">
        <v>653</v>
      </c>
      <c r="D708" s="371">
        <v>346</v>
      </c>
      <c r="E708" s="371">
        <v>557</v>
      </c>
      <c r="F708" s="372">
        <f t="shared" ref="F708:F771" si="45">IF(D708&gt;0,E708/D708-1,IF(D708&lt;0,-(E708/D708-1),""))</f>
        <v>0.61</v>
      </c>
      <c r="G708" s="370" t="str">
        <f t="shared" ref="G708:G771" si="46">IF(LEN(B708)=3,"是",IF(C708&lt;&gt;"",IF(SUM(D708:E708)&lt;&gt;0,"是","否"),"是"))</f>
        <v>是</v>
      </c>
      <c r="H708" s="218" t="str">
        <f t="shared" ref="H708:H771" si="47">IF(LEN(B708)=3,"类",IF(LEN(B708)=5,"款","项"))</f>
        <v>项</v>
      </c>
    </row>
    <row r="709" s="264" customFormat="1" ht="36" customHeight="1" spans="1:8">
      <c r="A709" s="354">
        <f t="shared" si="44"/>
        <v>7</v>
      </c>
      <c r="B709" s="236">
        <v>2101299</v>
      </c>
      <c r="C709" s="237" t="s">
        <v>654</v>
      </c>
      <c r="D709" s="371">
        <v>0</v>
      </c>
      <c r="E709" s="371"/>
      <c r="F709" s="372" t="str">
        <f t="shared" si="45"/>
        <v/>
      </c>
      <c r="G709" s="370" t="str">
        <f t="shared" si="46"/>
        <v>否</v>
      </c>
      <c r="H709" s="218" t="str">
        <f t="shared" si="47"/>
        <v>项</v>
      </c>
    </row>
    <row r="710" s="218" customFormat="1" ht="36" customHeight="1" spans="1:8">
      <c r="A710" s="354">
        <f t="shared" si="44"/>
        <v>5</v>
      </c>
      <c r="B710" s="236">
        <v>21013</v>
      </c>
      <c r="C710" s="237" t="s">
        <v>655</v>
      </c>
      <c r="D710" s="371">
        <f>SUM(D711:D713)</f>
        <v>1067</v>
      </c>
      <c r="E710" s="371">
        <f>SUM(E711:E713)</f>
        <v>1288</v>
      </c>
      <c r="F710" s="372">
        <f t="shared" si="45"/>
        <v>0.207</v>
      </c>
      <c r="G710" s="370" t="str">
        <f t="shared" si="46"/>
        <v>是</v>
      </c>
      <c r="H710" s="218" t="str">
        <f t="shared" si="47"/>
        <v>款</v>
      </c>
    </row>
    <row r="711" s="264" customFormat="1" ht="36" customHeight="1" spans="1:8">
      <c r="A711" s="354">
        <f t="shared" si="44"/>
        <v>7</v>
      </c>
      <c r="B711" s="236">
        <v>2101301</v>
      </c>
      <c r="C711" s="237" t="s">
        <v>656</v>
      </c>
      <c r="D711" s="371">
        <v>1014</v>
      </c>
      <c r="E711" s="371">
        <v>1283</v>
      </c>
      <c r="F711" s="372">
        <f t="shared" si="45"/>
        <v>0.265</v>
      </c>
      <c r="G711" s="370" t="str">
        <f t="shared" si="46"/>
        <v>是</v>
      </c>
      <c r="H711" s="218" t="str">
        <f t="shared" si="47"/>
        <v>项</v>
      </c>
    </row>
    <row r="712" s="264" customFormat="1" ht="36" customHeight="1" spans="1:8">
      <c r="A712" s="354">
        <f t="shared" si="44"/>
        <v>7</v>
      </c>
      <c r="B712" s="236">
        <v>2101302</v>
      </c>
      <c r="C712" s="237" t="s">
        <v>657</v>
      </c>
      <c r="D712" s="371">
        <v>0</v>
      </c>
      <c r="E712" s="371"/>
      <c r="F712" s="372" t="str">
        <f t="shared" si="45"/>
        <v/>
      </c>
      <c r="G712" s="370" t="str">
        <f t="shared" si="46"/>
        <v>否</v>
      </c>
      <c r="H712" s="218" t="str">
        <f t="shared" si="47"/>
        <v>项</v>
      </c>
    </row>
    <row r="713" s="264" customFormat="1" ht="36" customHeight="1" spans="1:8">
      <c r="A713" s="354">
        <f t="shared" si="44"/>
        <v>7</v>
      </c>
      <c r="B713" s="236">
        <v>2101399</v>
      </c>
      <c r="C713" s="237" t="s">
        <v>658</v>
      </c>
      <c r="D713" s="371">
        <v>53</v>
      </c>
      <c r="E713" s="371">
        <v>5</v>
      </c>
      <c r="F713" s="372">
        <f t="shared" si="45"/>
        <v>-0.906</v>
      </c>
      <c r="G713" s="370" t="str">
        <f t="shared" si="46"/>
        <v>是</v>
      </c>
      <c r="H713" s="218" t="str">
        <f t="shared" si="47"/>
        <v>项</v>
      </c>
    </row>
    <row r="714" s="218" customFormat="1" ht="36" customHeight="1" spans="1:8">
      <c r="A714" s="354">
        <f t="shared" si="44"/>
        <v>5</v>
      </c>
      <c r="B714" s="236">
        <v>21014</v>
      </c>
      <c r="C714" s="237" t="s">
        <v>659</v>
      </c>
      <c r="D714" s="371">
        <f>SUM(D715:D716)</f>
        <v>93</v>
      </c>
      <c r="E714" s="371">
        <f>SUM(E715:E716)</f>
        <v>247</v>
      </c>
      <c r="F714" s="372">
        <f t="shared" si="45"/>
        <v>1.656</v>
      </c>
      <c r="G714" s="370" t="str">
        <f t="shared" si="46"/>
        <v>是</v>
      </c>
      <c r="H714" s="218" t="str">
        <f t="shared" si="47"/>
        <v>款</v>
      </c>
    </row>
    <row r="715" s="264" customFormat="1" ht="36" customHeight="1" spans="1:8">
      <c r="A715" s="354">
        <f t="shared" si="44"/>
        <v>7</v>
      </c>
      <c r="B715" s="236">
        <v>2101401</v>
      </c>
      <c r="C715" s="237" t="s">
        <v>660</v>
      </c>
      <c r="D715" s="371">
        <v>93</v>
      </c>
      <c r="E715" s="371">
        <v>247</v>
      </c>
      <c r="F715" s="372">
        <f t="shared" si="45"/>
        <v>1.656</v>
      </c>
      <c r="G715" s="370" t="str">
        <f t="shared" si="46"/>
        <v>是</v>
      </c>
      <c r="H715" s="218" t="str">
        <f t="shared" si="47"/>
        <v>项</v>
      </c>
    </row>
    <row r="716" s="264" customFormat="1" ht="36" customHeight="1" spans="1:8">
      <c r="A716" s="354">
        <f t="shared" si="44"/>
        <v>7</v>
      </c>
      <c r="B716" s="236">
        <v>2101499</v>
      </c>
      <c r="C716" s="237" t="s">
        <v>661</v>
      </c>
      <c r="D716" s="371">
        <v>0</v>
      </c>
      <c r="E716" s="371"/>
      <c r="F716" s="372" t="str">
        <f t="shared" si="45"/>
        <v/>
      </c>
      <c r="G716" s="370" t="str">
        <f t="shared" si="46"/>
        <v>否</v>
      </c>
      <c r="H716" s="218" t="str">
        <f t="shared" si="47"/>
        <v>项</v>
      </c>
    </row>
    <row r="717" s="218" customFormat="1" ht="36" customHeight="1" spans="1:8">
      <c r="A717" s="354">
        <f t="shared" si="44"/>
        <v>5</v>
      </c>
      <c r="B717" s="236">
        <v>21015</v>
      </c>
      <c r="C717" s="237" t="s">
        <v>662</v>
      </c>
      <c r="D717" s="371">
        <f>SUM(D718:D725)</f>
        <v>331</v>
      </c>
      <c r="E717" s="371">
        <f>SUM(E718:E725)</f>
        <v>363</v>
      </c>
      <c r="F717" s="372">
        <f t="shared" si="45"/>
        <v>0.097</v>
      </c>
      <c r="G717" s="370" t="str">
        <f t="shared" si="46"/>
        <v>是</v>
      </c>
      <c r="H717" s="218" t="str">
        <f t="shared" si="47"/>
        <v>款</v>
      </c>
    </row>
    <row r="718" s="264" customFormat="1" ht="36" customHeight="1" spans="1:8">
      <c r="A718" s="354">
        <f t="shared" si="44"/>
        <v>7</v>
      </c>
      <c r="B718" s="236">
        <v>2101501</v>
      </c>
      <c r="C718" s="237" t="s">
        <v>139</v>
      </c>
      <c r="D718" s="371">
        <v>310</v>
      </c>
      <c r="E718" s="371">
        <v>306</v>
      </c>
      <c r="F718" s="372">
        <f t="shared" si="45"/>
        <v>-0.013</v>
      </c>
      <c r="G718" s="370" t="str">
        <f t="shared" si="46"/>
        <v>是</v>
      </c>
      <c r="H718" s="218" t="str">
        <f t="shared" si="47"/>
        <v>项</v>
      </c>
    </row>
    <row r="719" s="264" customFormat="1" ht="36" customHeight="1" spans="1:8">
      <c r="A719" s="354">
        <f t="shared" si="44"/>
        <v>7</v>
      </c>
      <c r="B719" s="236">
        <v>2101502</v>
      </c>
      <c r="C719" s="237" t="s">
        <v>140</v>
      </c>
      <c r="D719" s="371">
        <v>0</v>
      </c>
      <c r="E719" s="371"/>
      <c r="F719" s="372" t="str">
        <f t="shared" si="45"/>
        <v/>
      </c>
      <c r="G719" s="370" t="str">
        <f t="shared" si="46"/>
        <v>否</v>
      </c>
      <c r="H719" s="218" t="str">
        <f t="shared" si="47"/>
        <v>项</v>
      </c>
    </row>
    <row r="720" s="264" customFormat="1" ht="36" customHeight="1" spans="1:8">
      <c r="A720" s="354">
        <f t="shared" si="44"/>
        <v>7</v>
      </c>
      <c r="B720" s="236">
        <v>2101503</v>
      </c>
      <c r="C720" s="237" t="s">
        <v>141</v>
      </c>
      <c r="D720" s="371">
        <v>0</v>
      </c>
      <c r="E720" s="371"/>
      <c r="F720" s="372" t="str">
        <f t="shared" si="45"/>
        <v/>
      </c>
      <c r="G720" s="370" t="str">
        <f t="shared" si="46"/>
        <v>否</v>
      </c>
      <c r="H720" s="218" t="str">
        <f t="shared" si="47"/>
        <v>项</v>
      </c>
    </row>
    <row r="721" s="264" customFormat="1" ht="36" customHeight="1" spans="1:8">
      <c r="A721" s="354">
        <f t="shared" si="44"/>
        <v>7</v>
      </c>
      <c r="B721" s="236">
        <v>2101504</v>
      </c>
      <c r="C721" s="237" t="s">
        <v>180</v>
      </c>
      <c r="D721" s="371">
        <v>0</v>
      </c>
      <c r="E721" s="371"/>
      <c r="F721" s="372" t="str">
        <f t="shared" si="45"/>
        <v/>
      </c>
      <c r="G721" s="370" t="str">
        <f t="shared" si="46"/>
        <v>否</v>
      </c>
      <c r="H721" s="218" t="str">
        <f t="shared" si="47"/>
        <v>项</v>
      </c>
    </row>
    <row r="722" s="264" customFormat="1" ht="36" customHeight="1" spans="1:8">
      <c r="A722" s="354">
        <f t="shared" si="44"/>
        <v>7</v>
      </c>
      <c r="B722" s="236">
        <v>2101505</v>
      </c>
      <c r="C722" s="237" t="s">
        <v>663</v>
      </c>
      <c r="D722" s="371">
        <v>15</v>
      </c>
      <c r="E722" s="371">
        <v>42</v>
      </c>
      <c r="F722" s="372">
        <f t="shared" si="45"/>
        <v>1.8</v>
      </c>
      <c r="G722" s="370" t="str">
        <f t="shared" si="46"/>
        <v>是</v>
      </c>
      <c r="H722" s="218" t="str">
        <f t="shared" si="47"/>
        <v>项</v>
      </c>
    </row>
    <row r="723" s="264" customFormat="1" ht="36" customHeight="1" spans="1:8">
      <c r="A723" s="354">
        <f t="shared" si="44"/>
        <v>7</v>
      </c>
      <c r="B723" s="236">
        <v>2101506</v>
      </c>
      <c r="C723" s="237" t="s">
        <v>664</v>
      </c>
      <c r="D723" s="371">
        <v>6</v>
      </c>
      <c r="E723" s="371">
        <v>15</v>
      </c>
      <c r="F723" s="372">
        <f t="shared" si="45"/>
        <v>1.5</v>
      </c>
      <c r="G723" s="370" t="str">
        <f t="shared" si="46"/>
        <v>是</v>
      </c>
      <c r="H723" s="218" t="str">
        <f t="shared" si="47"/>
        <v>项</v>
      </c>
    </row>
    <row r="724" s="264" customFormat="1" ht="36" customHeight="1" spans="1:8">
      <c r="A724" s="354">
        <f t="shared" si="44"/>
        <v>7</v>
      </c>
      <c r="B724" s="236">
        <v>2101550</v>
      </c>
      <c r="C724" s="237" t="s">
        <v>148</v>
      </c>
      <c r="D724" s="371">
        <v>0</v>
      </c>
      <c r="E724" s="371"/>
      <c r="F724" s="372" t="str">
        <f t="shared" si="45"/>
        <v/>
      </c>
      <c r="G724" s="370" t="str">
        <f t="shared" si="46"/>
        <v>否</v>
      </c>
      <c r="H724" s="218" t="str">
        <f t="shared" si="47"/>
        <v>项</v>
      </c>
    </row>
    <row r="725" s="264" customFormat="1" ht="36" customHeight="1" spans="1:8">
      <c r="A725" s="354">
        <f t="shared" si="44"/>
        <v>7</v>
      </c>
      <c r="B725" s="236">
        <v>2101599</v>
      </c>
      <c r="C725" s="237" t="s">
        <v>665</v>
      </c>
      <c r="D725" s="371">
        <v>0</v>
      </c>
      <c r="E725" s="371"/>
      <c r="F725" s="372" t="str">
        <f t="shared" si="45"/>
        <v/>
      </c>
      <c r="G725" s="370" t="str">
        <f t="shared" si="46"/>
        <v>否</v>
      </c>
      <c r="H725" s="218" t="str">
        <f t="shared" si="47"/>
        <v>项</v>
      </c>
    </row>
    <row r="726" s="218" customFormat="1" ht="36" customHeight="1" spans="1:8">
      <c r="A726" s="354">
        <f t="shared" si="44"/>
        <v>5</v>
      </c>
      <c r="B726" s="236">
        <v>21016</v>
      </c>
      <c r="C726" s="237" t="s">
        <v>666</v>
      </c>
      <c r="D726" s="371">
        <f>SUM(D727)</f>
        <v>57</v>
      </c>
      <c r="E726" s="371">
        <f>SUM(E727)</f>
        <v>97</v>
      </c>
      <c r="F726" s="372">
        <f t="shared" si="45"/>
        <v>0.702</v>
      </c>
      <c r="G726" s="370" t="str">
        <f t="shared" si="46"/>
        <v>是</v>
      </c>
      <c r="H726" s="218" t="str">
        <f t="shared" si="47"/>
        <v>款</v>
      </c>
    </row>
    <row r="727" s="264" customFormat="1" ht="36" customHeight="1" spans="1:8">
      <c r="A727" s="354">
        <f t="shared" si="44"/>
        <v>7</v>
      </c>
      <c r="B727" s="236">
        <v>2101601</v>
      </c>
      <c r="C727" s="237" t="s">
        <v>667</v>
      </c>
      <c r="D727" s="371">
        <v>57</v>
      </c>
      <c r="E727" s="371">
        <v>97</v>
      </c>
      <c r="F727" s="372">
        <f t="shared" si="45"/>
        <v>0.702</v>
      </c>
      <c r="G727" s="370" t="str">
        <f t="shared" si="46"/>
        <v>是</v>
      </c>
      <c r="H727" s="218" t="str">
        <f t="shared" si="47"/>
        <v>项</v>
      </c>
    </row>
    <row r="728" s="218" customFormat="1" ht="36" customHeight="1" spans="1:8">
      <c r="A728" s="354">
        <f t="shared" si="44"/>
        <v>5</v>
      </c>
      <c r="B728" s="236">
        <v>21099</v>
      </c>
      <c r="C728" s="237" t="s">
        <v>668</v>
      </c>
      <c r="D728" s="371">
        <f>SUM(D729)</f>
        <v>38</v>
      </c>
      <c r="E728" s="371">
        <f>SUM(E729)</f>
        <v>19</v>
      </c>
      <c r="F728" s="372">
        <f t="shared" si="45"/>
        <v>-0.5</v>
      </c>
      <c r="G728" s="370" t="str">
        <f t="shared" si="46"/>
        <v>是</v>
      </c>
      <c r="H728" s="218" t="str">
        <f t="shared" si="47"/>
        <v>款</v>
      </c>
    </row>
    <row r="729" s="264" customFormat="1" ht="36" customHeight="1" spans="1:8">
      <c r="A729" s="354">
        <f t="shared" si="44"/>
        <v>7</v>
      </c>
      <c r="B729" s="239">
        <v>2109999</v>
      </c>
      <c r="C729" s="237" t="s">
        <v>669</v>
      </c>
      <c r="D729" s="371">
        <v>38</v>
      </c>
      <c r="E729" s="371">
        <v>19</v>
      </c>
      <c r="F729" s="372">
        <f t="shared" si="45"/>
        <v>-0.5</v>
      </c>
      <c r="G729" s="370" t="str">
        <f t="shared" si="46"/>
        <v>是</v>
      </c>
      <c r="H729" s="218" t="str">
        <f t="shared" si="47"/>
        <v>项</v>
      </c>
    </row>
    <row r="730" s="218" customFormat="1" ht="36" customHeight="1" spans="1:8">
      <c r="A730" s="354">
        <f t="shared" si="44"/>
        <v>3</v>
      </c>
      <c r="B730" s="231">
        <v>211</v>
      </c>
      <c r="C730" s="232" t="s">
        <v>96</v>
      </c>
      <c r="D730" s="368">
        <f>SUM(D731,D741,D745,D754,D761,D768,D774,D777,D780,D782,D784,D790,D792,D794,D809)</f>
        <v>33229</v>
      </c>
      <c r="E730" s="368">
        <f>SUM(E731,E741,E745,E754,E761,E768,E774,E777,E780,E782,E784,E790,E792,E794,E809)</f>
        <v>45173</v>
      </c>
      <c r="F730" s="369">
        <f t="shared" si="45"/>
        <v>0.359</v>
      </c>
      <c r="G730" s="370" t="str">
        <f t="shared" si="46"/>
        <v>是</v>
      </c>
      <c r="H730" s="218" t="str">
        <f t="shared" si="47"/>
        <v>类</v>
      </c>
    </row>
    <row r="731" s="218" customFormat="1" ht="36" customHeight="1" spans="1:8">
      <c r="A731" s="354">
        <f t="shared" si="44"/>
        <v>5</v>
      </c>
      <c r="B731" s="236">
        <v>21101</v>
      </c>
      <c r="C731" s="237" t="s">
        <v>670</v>
      </c>
      <c r="D731" s="371">
        <f>SUM(D732:D740)</f>
        <v>1351</v>
      </c>
      <c r="E731" s="371">
        <f>SUM(E732:E740)</f>
        <v>1261</v>
      </c>
      <c r="F731" s="372">
        <f t="shared" si="45"/>
        <v>-0.067</v>
      </c>
      <c r="G731" s="370" t="str">
        <f t="shared" si="46"/>
        <v>是</v>
      </c>
      <c r="H731" s="218" t="str">
        <f t="shared" si="47"/>
        <v>款</v>
      </c>
    </row>
    <row r="732" s="264" customFormat="1" ht="36" customHeight="1" spans="1:8">
      <c r="A732" s="354">
        <f t="shared" si="44"/>
        <v>7</v>
      </c>
      <c r="B732" s="236">
        <v>2110101</v>
      </c>
      <c r="C732" s="237" t="s">
        <v>139</v>
      </c>
      <c r="D732" s="371">
        <v>61</v>
      </c>
      <c r="E732" s="371">
        <v>66</v>
      </c>
      <c r="F732" s="372">
        <f t="shared" si="45"/>
        <v>0.082</v>
      </c>
      <c r="G732" s="370" t="str">
        <f t="shared" si="46"/>
        <v>是</v>
      </c>
      <c r="H732" s="218" t="str">
        <f t="shared" si="47"/>
        <v>项</v>
      </c>
    </row>
    <row r="733" s="264" customFormat="1" ht="36" customHeight="1" spans="1:8">
      <c r="A733" s="354">
        <f t="shared" si="44"/>
        <v>7</v>
      </c>
      <c r="B733" s="236">
        <v>2110102</v>
      </c>
      <c r="C733" s="237" t="s">
        <v>140</v>
      </c>
      <c r="D733" s="371">
        <v>64</v>
      </c>
      <c r="E733" s="371">
        <v>69</v>
      </c>
      <c r="F733" s="372">
        <f t="shared" si="45"/>
        <v>0.078</v>
      </c>
      <c r="G733" s="370" t="str">
        <f t="shared" si="46"/>
        <v>是</v>
      </c>
      <c r="H733" s="218" t="str">
        <f t="shared" si="47"/>
        <v>项</v>
      </c>
    </row>
    <row r="734" s="264" customFormat="1" ht="36" customHeight="1" spans="1:8">
      <c r="A734" s="354">
        <f t="shared" si="44"/>
        <v>7</v>
      </c>
      <c r="B734" s="236">
        <v>2110103</v>
      </c>
      <c r="C734" s="237" t="s">
        <v>141</v>
      </c>
      <c r="D734" s="371">
        <v>0</v>
      </c>
      <c r="E734" s="371"/>
      <c r="F734" s="372" t="str">
        <f t="shared" si="45"/>
        <v/>
      </c>
      <c r="G734" s="370" t="str">
        <f t="shared" si="46"/>
        <v>否</v>
      </c>
      <c r="H734" s="218" t="str">
        <f t="shared" si="47"/>
        <v>项</v>
      </c>
    </row>
    <row r="735" s="264" customFormat="1" ht="36" customHeight="1" spans="1:8">
      <c r="A735" s="354">
        <f t="shared" si="44"/>
        <v>7</v>
      </c>
      <c r="B735" s="236">
        <v>2110104</v>
      </c>
      <c r="C735" s="237" t="s">
        <v>671</v>
      </c>
      <c r="D735" s="371">
        <v>0</v>
      </c>
      <c r="E735" s="371"/>
      <c r="F735" s="372" t="str">
        <f t="shared" si="45"/>
        <v/>
      </c>
      <c r="G735" s="370" t="str">
        <f t="shared" si="46"/>
        <v>否</v>
      </c>
      <c r="H735" s="218" t="str">
        <f t="shared" si="47"/>
        <v>项</v>
      </c>
    </row>
    <row r="736" s="264" customFormat="1" ht="36" customHeight="1" spans="1:8">
      <c r="A736" s="354">
        <f t="shared" si="44"/>
        <v>7</v>
      </c>
      <c r="B736" s="236">
        <v>2110105</v>
      </c>
      <c r="C736" s="237" t="s">
        <v>672</v>
      </c>
      <c r="D736" s="371">
        <v>0</v>
      </c>
      <c r="E736" s="371"/>
      <c r="F736" s="372" t="str">
        <f t="shared" si="45"/>
        <v/>
      </c>
      <c r="G736" s="370" t="str">
        <f t="shared" si="46"/>
        <v>否</v>
      </c>
      <c r="H736" s="218" t="str">
        <f t="shared" si="47"/>
        <v>项</v>
      </c>
    </row>
    <row r="737" s="264" customFormat="1" ht="36" customHeight="1" spans="1:8">
      <c r="A737" s="354">
        <f t="shared" si="44"/>
        <v>7</v>
      </c>
      <c r="B737" s="236">
        <v>2110106</v>
      </c>
      <c r="C737" s="237" t="s">
        <v>673</v>
      </c>
      <c r="D737" s="371">
        <v>0</v>
      </c>
      <c r="E737" s="371"/>
      <c r="F737" s="372" t="str">
        <f t="shared" si="45"/>
        <v/>
      </c>
      <c r="G737" s="370" t="str">
        <f t="shared" si="46"/>
        <v>否</v>
      </c>
      <c r="H737" s="218" t="str">
        <f t="shared" si="47"/>
        <v>项</v>
      </c>
    </row>
    <row r="738" s="264" customFormat="1" ht="36" customHeight="1" spans="1:8">
      <c r="A738" s="354">
        <f t="shared" si="44"/>
        <v>7</v>
      </c>
      <c r="B738" s="236">
        <v>2110107</v>
      </c>
      <c r="C738" s="237" t="s">
        <v>674</v>
      </c>
      <c r="D738" s="371">
        <v>0</v>
      </c>
      <c r="E738" s="371"/>
      <c r="F738" s="372" t="str">
        <f t="shared" si="45"/>
        <v/>
      </c>
      <c r="G738" s="370" t="str">
        <f t="shared" si="46"/>
        <v>否</v>
      </c>
      <c r="H738" s="218" t="str">
        <f t="shared" si="47"/>
        <v>项</v>
      </c>
    </row>
    <row r="739" s="264" customFormat="1" ht="36" customHeight="1" spans="1:8">
      <c r="A739" s="354">
        <f t="shared" si="44"/>
        <v>7</v>
      </c>
      <c r="B739" s="236">
        <v>2110108</v>
      </c>
      <c r="C739" s="237" t="s">
        <v>675</v>
      </c>
      <c r="D739" s="371">
        <v>0</v>
      </c>
      <c r="E739" s="371"/>
      <c r="F739" s="372" t="str">
        <f t="shared" si="45"/>
        <v/>
      </c>
      <c r="G739" s="370" t="str">
        <f t="shared" si="46"/>
        <v>否</v>
      </c>
      <c r="H739" s="218" t="str">
        <f t="shared" si="47"/>
        <v>项</v>
      </c>
    </row>
    <row r="740" s="264" customFormat="1" ht="36" customHeight="1" spans="1:8">
      <c r="A740" s="354">
        <f t="shared" si="44"/>
        <v>7</v>
      </c>
      <c r="B740" s="236">
        <v>2110199</v>
      </c>
      <c r="C740" s="237" t="s">
        <v>676</v>
      </c>
      <c r="D740" s="371">
        <v>1226</v>
      </c>
      <c r="E740" s="371">
        <v>1126</v>
      </c>
      <c r="F740" s="372">
        <f t="shared" si="45"/>
        <v>-0.082</v>
      </c>
      <c r="G740" s="370" t="str">
        <f t="shared" si="46"/>
        <v>是</v>
      </c>
      <c r="H740" s="218" t="str">
        <f t="shared" si="47"/>
        <v>项</v>
      </c>
    </row>
    <row r="741" s="218" customFormat="1" ht="36" customHeight="1" spans="1:8">
      <c r="A741" s="354">
        <f t="shared" si="44"/>
        <v>5</v>
      </c>
      <c r="B741" s="236">
        <v>21102</v>
      </c>
      <c r="C741" s="237" t="s">
        <v>677</v>
      </c>
      <c r="D741" s="371">
        <f>SUM(D742:D744)</f>
        <v>17</v>
      </c>
      <c r="E741" s="371">
        <f>SUM(E742:E744)</f>
        <v>45</v>
      </c>
      <c r="F741" s="372">
        <f t="shared" si="45"/>
        <v>1.647</v>
      </c>
      <c r="G741" s="370" t="str">
        <f t="shared" si="46"/>
        <v>是</v>
      </c>
      <c r="H741" s="218" t="str">
        <f t="shared" si="47"/>
        <v>款</v>
      </c>
    </row>
    <row r="742" s="264" customFormat="1" ht="36" customHeight="1" spans="1:8">
      <c r="A742" s="354">
        <f t="shared" si="44"/>
        <v>7</v>
      </c>
      <c r="B742" s="236">
        <v>2110203</v>
      </c>
      <c r="C742" s="237" t="s">
        <v>678</v>
      </c>
      <c r="D742" s="371">
        <v>0</v>
      </c>
      <c r="E742" s="371"/>
      <c r="F742" s="372" t="str">
        <f t="shared" si="45"/>
        <v/>
      </c>
      <c r="G742" s="370" t="str">
        <f t="shared" si="46"/>
        <v>否</v>
      </c>
      <c r="H742" s="218" t="str">
        <f t="shared" si="47"/>
        <v>项</v>
      </c>
    </row>
    <row r="743" s="264" customFormat="1" ht="36" customHeight="1" spans="1:8">
      <c r="A743" s="354">
        <f t="shared" si="44"/>
        <v>7</v>
      </c>
      <c r="B743" s="236">
        <v>2110204</v>
      </c>
      <c r="C743" s="237" t="s">
        <v>679</v>
      </c>
      <c r="D743" s="371">
        <v>0</v>
      </c>
      <c r="E743" s="371"/>
      <c r="F743" s="372" t="str">
        <f t="shared" si="45"/>
        <v/>
      </c>
      <c r="G743" s="370" t="str">
        <f t="shared" si="46"/>
        <v>否</v>
      </c>
      <c r="H743" s="218" t="str">
        <f t="shared" si="47"/>
        <v>项</v>
      </c>
    </row>
    <row r="744" s="264" customFormat="1" ht="36" customHeight="1" spans="1:8">
      <c r="A744" s="354">
        <f t="shared" si="44"/>
        <v>7</v>
      </c>
      <c r="B744" s="236">
        <v>2110299</v>
      </c>
      <c r="C744" s="237" t="s">
        <v>680</v>
      </c>
      <c r="D744" s="371">
        <v>17</v>
      </c>
      <c r="E744" s="371">
        <v>45</v>
      </c>
      <c r="F744" s="372">
        <f t="shared" si="45"/>
        <v>1.647</v>
      </c>
      <c r="G744" s="370" t="str">
        <f t="shared" si="46"/>
        <v>是</v>
      </c>
      <c r="H744" s="218" t="str">
        <f t="shared" si="47"/>
        <v>项</v>
      </c>
    </row>
    <row r="745" s="218" customFormat="1" ht="36" customHeight="1" spans="1:8">
      <c r="A745" s="354">
        <f t="shared" si="44"/>
        <v>5</v>
      </c>
      <c r="B745" s="236">
        <v>21103</v>
      </c>
      <c r="C745" s="237" t="s">
        <v>681</v>
      </c>
      <c r="D745" s="371">
        <f>SUM(D746:D753)</f>
        <v>27480</v>
      </c>
      <c r="E745" s="371">
        <f>SUM(E746:E753)</f>
        <v>41349</v>
      </c>
      <c r="F745" s="372">
        <f t="shared" si="45"/>
        <v>0.505</v>
      </c>
      <c r="G745" s="370" t="str">
        <f t="shared" si="46"/>
        <v>是</v>
      </c>
      <c r="H745" s="218" t="str">
        <f t="shared" si="47"/>
        <v>款</v>
      </c>
    </row>
    <row r="746" s="264" customFormat="1" ht="36" customHeight="1" spans="1:8">
      <c r="A746" s="354">
        <f t="shared" si="44"/>
        <v>7</v>
      </c>
      <c r="B746" s="236">
        <v>2110301</v>
      </c>
      <c r="C746" s="237" t="s">
        <v>682</v>
      </c>
      <c r="D746" s="371">
        <v>0</v>
      </c>
      <c r="E746" s="371"/>
      <c r="F746" s="372" t="str">
        <f t="shared" si="45"/>
        <v/>
      </c>
      <c r="G746" s="370" t="str">
        <f t="shared" si="46"/>
        <v>否</v>
      </c>
      <c r="H746" s="218" t="str">
        <f t="shared" si="47"/>
        <v>项</v>
      </c>
    </row>
    <row r="747" s="264" customFormat="1" ht="36" customHeight="1" spans="1:8">
      <c r="A747" s="354">
        <f t="shared" si="44"/>
        <v>7</v>
      </c>
      <c r="B747" s="236">
        <v>2110302</v>
      </c>
      <c r="C747" s="237" t="s">
        <v>683</v>
      </c>
      <c r="D747" s="371">
        <v>27480</v>
      </c>
      <c r="E747" s="371">
        <v>41349</v>
      </c>
      <c r="F747" s="372">
        <f t="shared" si="45"/>
        <v>0.505</v>
      </c>
      <c r="G747" s="370" t="str">
        <f t="shared" si="46"/>
        <v>是</v>
      </c>
      <c r="H747" s="218" t="str">
        <f t="shared" si="47"/>
        <v>项</v>
      </c>
    </row>
    <row r="748" s="264" customFormat="1" ht="36" customHeight="1" spans="1:8">
      <c r="A748" s="354">
        <f t="shared" si="44"/>
        <v>7</v>
      </c>
      <c r="B748" s="236">
        <v>2110303</v>
      </c>
      <c r="C748" s="237" t="s">
        <v>684</v>
      </c>
      <c r="D748" s="371">
        <v>0</v>
      </c>
      <c r="E748" s="371"/>
      <c r="F748" s="372" t="str">
        <f t="shared" si="45"/>
        <v/>
      </c>
      <c r="G748" s="370" t="str">
        <f t="shared" si="46"/>
        <v>否</v>
      </c>
      <c r="H748" s="218" t="str">
        <f t="shared" si="47"/>
        <v>项</v>
      </c>
    </row>
    <row r="749" s="264" customFormat="1" ht="36" customHeight="1" spans="1:8">
      <c r="A749" s="354">
        <f t="shared" si="44"/>
        <v>7</v>
      </c>
      <c r="B749" s="236">
        <v>2110304</v>
      </c>
      <c r="C749" s="237" t="s">
        <v>685</v>
      </c>
      <c r="D749" s="371">
        <v>0</v>
      </c>
      <c r="E749" s="371"/>
      <c r="F749" s="372" t="str">
        <f t="shared" si="45"/>
        <v/>
      </c>
      <c r="G749" s="370" t="str">
        <f t="shared" si="46"/>
        <v>否</v>
      </c>
      <c r="H749" s="218" t="str">
        <f t="shared" si="47"/>
        <v>项</v>
      </c>
    </row>
    <row r="750" s="264" customFormat="1" ht="36" customHeight="1" spans="1:8">
      <c r="A750" s="354">
        <f t="shared" si="44"/>
        <v>7</v>
      </c>
      <c r="B750" s="236">
        <v>2110305</v>
      </c>
      <c r="C750" s="237" t="s">
        <v>686</v>
      </c>
      <c r="D750" s="371">
        <v>0</v>
      </c>
      <c r="E750" s="371"/>
      <c r="F750" s="372" t="str">
        <f t="shared" si="45"/>
        <v/>
      </c>
      <c r="G750" s="370" t="str">
        <f t="shared" si="46"/>
        <v>否</v>
      </c>
      <c r="H750" s="218" t="str">
        <f t="shared" si="47"/>
        <v>项</v>
      </c>
    </row>
    <row r="751" s="264" customFormat="1" ht="36" customHeight="1" spans="1:8">
      <c r="A751" s="354">
        <f t="shared" si="44"/>
        <v>7</v>
      </c>
      <c r="B751" s="236">
        <v>2110306</v>
      </c>
      <c r="C751" s="237" t="s">
        <v>687</v>
      </c>
      <c r="D751" s="371">
        <v>0</v>
      </c>
      <c r="E751" s="371"/>
      <c r="F751" s="372" t="str">
        <f t="shared" si="45"/>
        <v/>
      </c>
      <c r="G751" s="370" t="str">
        <f t="shared" si="46"/>
        <v>否</v>
      </c>
      <c r="H751" s="218" t="str">
        <f t="shared" si="47"/>
        <v>项</v>
      </c>
    </row>
    <row r="752" s="264" customFormat="1" ht="36" customHeight="1" spans="1:8">
      <c r="A752" s="354">
        <f t="shared" si="44"/>
        <v>7</v>
      </c>
      <c r="B752" s="245">
        <v>2110307</v>
      </c>
      <c r="C752" s="237" t="s">
        <v>688</v>
      </c>
      <c r="D752" s="371">
        <v>0</v>
      </c>
      <c r="E752" s="371"/>
      <c r="F752" s="372" t="str">
        <f t="shared" si="45"/>
        <v/>
      </c>
      <c r="G752" s="370" t="str">
        <f t="shared" si="46"/>
        <v>否</v>
      </c>
      <c r="H752" s="218" t="str">
        <f t="shared" si="47"/>
        <v>项</v>
      </c>
    </row>
    <row r="753" s="264" customFormat="1" ht="36" customHeight="1" spans="1:8">
      <c r="A753" s="354">
        <f t="shared" si="44"/>
        <v>7</v>
      </c>
      <c r="B753" s="236">
        <v>2110399</v>
      </c>
      <c r="C753" s="237" t="s">
        <v>689</v>
      </c>
      <c r="D753" s="371">
        <v>0</v>
      </c>
      <c r="E753" s="371"/>
      <c r="F753" s="372" t="str">
        <f t="shared" si="45"/>
        <v/>
      </c>
      <c r="G753" s="370" t="str">
        <f t="shared" si="46"/>
        <v>否</v>
      </c>
      <c r="H753" s="218" t="str">
        <f t="shared" si="47"/>
        <v>项</v>
      </c>
    </row>
    <row r="754" s="218" customFormat="1" ht="36" customHeight="1" spans="1:8">
      <c r="A754" s="354">
        <f t="shared" si="44"/>
        <v>5</v>
      </c>
      <c r="B754" s="236">
        <v>21104</v>
      </c>
      <c r="C754" s="237" t="s">
        <v>690</v>
      </c>
      <c r="D754" s="371">
        <f>SUM(D755:D760)</f>
        <v>1804</v>
      </c>
      <c r="E754" s="371">
        <f>SUM(E755:E760)</f>
        <v>755</v>
      </c>
      <c r="F754" s="372">
        <f t="shared" si="45"/>
        <v>-0.581</v>
      </c>
      <c r="G754" s="370" t="str">
        <f t="shared" si="46"/>
        <v>是</v>
      </c>
      <c r="H754" s="218" t="str">
        <f t="shared" si="47"/>
        <v>款</v>
      </c>
    </row>
    <row r="755" s="264" customFormat="1" ht="36" customHeight="1" spans="1:8">
      <c r="A755" s="354">
        <f t="shared" si="44"/>
        <v>7</v>
      </c>
      <c r="B755" s="236">
        <v>2110401</v>
      </c>
      <c r="C755" s="237" t="s">
        <v>691</v>
      </c>
      <c r="D755" s="371">
        <v>827</v>
      </c>
      <c r="E755" s="371">
        <v>520</v>
      </c>
      <c r="F755" s="372">
        <f t="shared" si="45"/>
        <v>-0.371</v>
      </c>
      <c r="G755" s="370" t="str">
        <f t="shared" si="46"/>
        <v>是</v>
      </c>
      <c r="H755" s="218" t="str">
        <f t="shared" si="47"/>
        <v>项</v>
      </c>
    </row>
    <row r="756" s="264" customFormat="1" ht="36" customHeight="1" spans="1:8">
      <c r="A756" s="354">
        <f t="shared" si="44"/>
        <v>7</v>
      </c>
      <c r="B756" s="236">
        <v>2110402</v>
      </c>
      <c r="C756" s="237" t="s">
        <v>692</v>
      </c>
      <c r="D756" s="371">
        <v>0</v>
      </c>
      <c r="E756" s="371"/>
      <c r="F756" s="372" t="str">
        <f t="shared" si="45"/>
        <v/>
      </c>
      <c r="G756" s="370" t="str">
        <f t="shared" si="46"/>
        <v>否</v>
      </c>
      <c r="H756" s="218" t="str">
        <f t="shared" si="47"/>
        <v>项</v>
      </c>
    </row>
    <row r="757" s="264" customFormat="1" ht="36" customHeight="1" spans="1:8">
      <c r="A757" s="354">
        <f t="shared" si="44"/>
        <v>7</v>
      </c>
      <c r="B757" s="236">
        <v>2110404</v>
      </c>
      <c r="C757" s="237" t="s">
        <v>693</v>
      </c>
      <c r="D757" s="371">
        <v>0</v>
      </c>
      <c r="E757" s="371"/>
      <c r="F757" s="372" t="str">
        <f t="shared" si="45"/>
        <v/>
      </c>
      <c r="G757" s="370" t="str">
        <f t="shared" si="46"/>
        <v>否</v>
      </c>
      <c r="H757" s="218" t="str">
        <f t="shared" si="47"/>
        <v>项</v>
      </c>
    </row>
    <row r="758" s="264" customFormat="1" ht="36" customHeight="1" spans="1:8">
      <c r="A758" s="354">
        <f t="shared" si="44"/>
        <v>7</v>
      </c>
      <c r="B758" s="236">
        <v>2110405</v>
      </c>
      <c r="C758" s="240" t="s">
        <v>1612</v>
      </c>
      <c r="D758" s="371"/>
      <c r="E758" s="371"/>
      <c r="F758" s="372" t="str">
        <f t="shared" si="45"/>
        <v/>
      </c>
      <c r="G758" s="370" t="str">
        <f t="shared" si="46"/>
        <v>否</v>
      </c>
      <c r="H758" s="218" t="str">
        <f t="shared" si="47"/>
        <v>项</v>
      </c>
    </row>
    <row r="759" s="264" customFormat="1" ht="36" customHeight="1" spans="1:8">
      <c r="A759" s="354">
        <f t="shared" si="44"/>
        <v>7</v>
      </c>
      <c r="B759" s="236">
        <v>2110406</v>
      </c>
      <c r="C759" s="240" t="s">
        <v>1613</v>
      </c>
      <c r="D759" s="371"/>
      <c r="E759" s="371"/>
      <c r="F759" s="372" t="str">
        <f t="shared" si="45"/>
        <v/>
      </c>
      <c r="G759" s="370" t="str">
        <f t="shared" si="46"/>
        <v>否</v>
      </c>
      <c r="H759" s="218" t="str">
        <f t="shared" si="47"/>
        <v>项</v>
      </c>
    </row>
    <row r="760" s="264" customFormat="1" ht="36" customHeight="1" spans="1:8">
      <c r="A760" s="354">
        <f t="shared" si="44"/>
        <v>7</v>
      </c>
      <c r="B760" s="236">
        <v>2110499</v>
      </c>
      <c r="C760" s="237" t="s">
        <v>694</v>
      </c>
      <c r="D760" s="371">
        <v>977</v>
      </c>
      <c r="E760" s="371">
        <v>235</v>
      </c>
      <c r="F760" s="372">
        <f t="shared" si="45"/>
        <v>-0.759</v>
      </c>
      <c r="G760" s="370" t="str">
        <f t="shared" si="46"/>
        <v>是</v>
      </c>
      <c r="H760" s="218" t="str">
        <f t="shared" si="47"/>
        <v>项</v>
      </c>
    </row>
    <row r="761" s="218" customFormat="1" ht="36" customHeight="1" spans="1:8">
      <c r="A761" s="354">
        <f t="shared" si="44"/>
        <v>5</v>
      </c>
      <c r="B761" s="236">
        <v>21105</v>
      </c>
      <c r="C761" s="237" t="s">
        <v>695</v>
      </c>
      <c r="D761" s="371">
        <f>SUM(D762:D767)</f>
        <v>1398</v>
      </c>
      <c r="E761" s="371">
        <f>SUM(E762:E767)</f>
        <v>1277</v>
      </c>
      <c r="F761" s="372">
        <f t="shared" si="45"/>
        <v>-0.087</v>
      </c>
      <c r="G761" s="370" t="str">
        <f t="shared" si="46"/>
        <v>是</v>
      </c>
      <c r="H761" s="218" t="str">
        <f t="shared" si="47"/>
        <v>款</v>
      </c>
    </row>
    <row r="762" s="264" customFormat="1" ht="36" customHeight="1" spans="1:8">
      <c r="A762" s="354">
        <f t="shared" si="44"/>
        <v>7</v>
      </c>
      <c r="B762" s="236">
        <v>2110501</v>
      </c>
      <c r="C762" s="237" t="s">
        <v>696</v>
      </c>
      <c r="D762" s="371">
        <v>1398</v>
      </c>
      <c r="E762" s="371">
        <v>1277</v>
      </c>
      <c r="F762" s="372">
        <f t="shared" si="45"/>
        <v>-0.087</v>
      </c>
      <c r="G762" s="370" t="str">
        <f t="shared" si="46"/>
        <v>是</v>
      </c>
      <c r="H762" s="218" t="str">
        <f t="shared" si="47"/>
        <v>项</v>
      </c>
    </row>
    <row r="763" s="264" customFormat="1" ht="36" customHeight="1" spans="1:8">
      <c r="A763" s="354">
        <f t="shared" si="44"/>
        <v>7</v>
      </c>
      <c r="B763" s="236">
        <v>2110502</v>
      </c>
      <c r="C763" s="237" t="s">
        <v>697</v>
      </c>
      <c r="D763" s="371">
        <v>0</v>
      </c>
      <c r="E763" s="371"/>
      <c r="F763" s="372" t="str">
        <f t="shared" si="45"/>
        <v/>
      </c>
      <c r="G763" s="370" t="str">
        <f t="shared" si="46"/>
        <v>否</v>
      </c>
      <c r="H763" s="218" t="str">
        <f t="shared" si="47"/>
        <v>项</v>
      </c>
    </row>
    <row r="764" s="264" customFormat="1" ht="36" customHeight="1" spans="1:8">
      <c r="A764" s="354">
        <f t="shared" si="44"/>
        <v>7</v>
      </c>
      <c r="B764" s="236">
        <v>2110503</v>
      </c>
      <c r="C764" s="237" t="s">
        <v>698</v>
      </c>
      <c r="D764" s="371">
        <v>0</v>
      </c>
      <c r="E764" s="371"/>
      <c r="F764" s="372" t="str">
        <f t="shared" si="45"/>
        <v/>
      </c>
      <c r="G764" s="370" t="str">
        <f t="shared" si="46"/>
        <v>否</v>
      </c>
      <c r="H764" s="218" t="str">
        <f t="shared" si="47"/>
        <v>项</v>
      </c>
    </row>
    <row r="765" s="264" customFormat="1" ht="36" customHeight="1" spans="1:8">
      <c r="A765" s="354">
        <f t="shared" si="44"/>
        <v>7</v>
      </c>
      <c r="B765" s="236">
        <v>2110506</v>
      </c>
      <c r="C765" s="237" t="s">
        <v>699</v>
      </c>
      <c r="D765" s="371">
        <v>0</v>
      </c>
      <c r="E765" s="371"/>
      <c r="F765" s="372" t="str">
        <f t="shared" si="45"/>
        <v/>
      </c>
      <c r="G765" s="370" t="str">
        <f t="shared" si="46"/>
        <v>否</v>
      </c>
      <c r="H765" s="218" t="str">
        <f t="shared" si="47"/>
        <v>项</v>
      </c>
    </row>
    <row r="766" s="264" customFormat="1" ht="36" customHeight="1" spans="1:8">
      <c r="A766" s="354">
        <f t="shared" si="44"/>
        <v>7</v>
      </c>
      <c r="B766" s="236">
        <v>2110507</v>
      </c>
      <c r="C766" s="237" t="s">
        <v>700</v>
      </c>
      <c r="D766" s="371">
        <v>0</v>
      </c>
      <c r="E766" s="371"/>
      <c r="F766" s="372" t="str">
        <f t="shared" si="45"/>
        <v/>
      </c>
      <c r="G766" s="370" t="str">
        <f t="shared" si="46"/>
        <v>否</v>
      </c>
      <c r="H766" s="218" t="str">
        <f t="shared" si="47"/>
        <v>项</v>
      </c>
    </row>
    <row r="767" s="264" customFormat="1" ht="36" customHeight="1" spans="1:8">
      <c r="A767" s="354">
        <f t="shared" si="44"/>
        <v>7</v>
      </c>
      <c r="B767" s="236">
        <v>2110599</v>
      </c>
      <c r="C767" s="237" t="s">
        <v>701</v>
      </c>
      <c r="D767" s="371">
        <v>0</v>
      </c>
      <c r="E767" s="371"/>
      <c r="F767" s="372" t="str">
        <f t="shared" si="45"/>
        <v/>
      </c>
      <c r="G767" s="370" t="str">
        <f t="shared" si="46"/>
        <v>否</v>
      </c>
      <c r="H767" s="218" t="str">
        <f t="shared" si="47"/>
        <v>项</v>
      </c>
    </row>
    <row r="768" s="218" customFormat="1" ht="36" customHeight="1" spans="1:8">
      <c r="A768" s="354">
        <f t="shared" si="44"/>
        <v>5</v>
      </c>
      <c r="B768" s="236">
        <v>21106</v>
      </c>
      <c r="C768" s="237" t="s">
        <v>702</v>
      </c>
      <c r="D768" s="371">
        <f>SUM(D769:D773)</f>
        <v>25</v>
      </c>
      <c r="E768" s="371">
        <f>SUM(E769:E773)</f>
        <v>486</v>
      </c>
      <c r="F768" s="372">
        <f t="shared" si="45"/>
        <v>18.44</v>
      </c>
      <c r="G768" s="370" t="str">
        <f t="shared" si="46"/>
        <v>是</v>
      </c>
      <c r="H768" s="218" t="str">
        <f t="shared" si="47"/>
        <v>款</v>
      </c>
    </row>
    <row r="769" s="264" customFormat="1" ht="36" customHeight="1" spans="1:8">
      <c r="A769" s="354">
        <f t="shared" si="44"/>
        <v>7</v>
      </c>
      <c r="B769" s="236">
        <v>2110602</v>
      </c>
      <c r="C769" s="237" t="s">
        <v>703</v>
      </c>
      <c r="D769" s="371">
        <v>25</v>
      </c>
      <c r="E769" s="371">
        <v>486</v>
      </c>
      <c r="F769" s="372">
        <f t="shared" si="45"/>
        <v>18.44</v>
      </c>
      <c r="G769" s="370" t="str">
        <f t="shared" si="46"/>
        <v>是</v>
      </c>
      <c r="H769" s="218" t="str">
        <f t="shared" si="47"/>
        <v>项</v>
      </c>
    </row>
    <row r="770" s="264" customFormat="1" ht="36" customHeight="1" spans="1:8">
      <c r="A770" s="354">
        <f t="shared" si="44"/>
        <v>7</v>
      </c>
      <c r="B770" s="236">
        <v>2110603</v>
      </c>
      <c r="C770" s="237" t="s">
        <v>704</v>
      </c>
      <c r="D770" s="371">
        <v>0</v>
      </c>
      <c r="E770" s="371"/>
      <c r="F770" s="372" t="str">
        <f t="shared" si="45"/>
        <v/>
      </c>
      <c r="G770" s="370" t="str">
        <f t="shared" si="46"/>
        <v>否</v>
      </c>
      <c r="H770" s="218" t="str">
        <f t="shared" si="47"/>
        <v>项</v>
      </c>
    </row>
    <row r="771" s="264" customFormat="1" ht="36" customHeight="1" spans="1:8">
      <c r="A771" s="354">
        <f t="shared" si="44"/>
        <v>7</v>
      </c>
      <c r="B771" s="236">
        <v>2110604</v>
      </c>
      <c r="C771" s="237" t="s">
        <v>705</v>
      </c>
      <c r="D771" s="371">
        <v>0</v>
      </c>
      <c r="E771" s="371"/>
      <c r="F771" s="372" t="str">
        <f t="shared" si="45"/>
        <v/>
      </c>
      <c r="G771" s="370" t="str">
        <f t="shared" si="46"/>
        <v>否</v>
      </c>
      <c r="H771" s="218" t="str">
        <f t="shared" si="47"/>
        <v>项</v>
      </c>
    </row>
    <row r="772" s="264" customFormat="1" ht="36" customHeight="1" spans="1:8">
      <c r="A772" s="354">
        <f t="shared" ref="A772:A835" si="48">LEN(B772)</f>
        <v>7</v>
      </c>
      <c r="B772" s="236">
        <v>2110605</v>
      </c>
      <c r="C772" s="237" t="s">
        <v>706</v>
      </c>
      <c r="D772" s="371">
        <v>0</v>
      </c>
      <c r="E772" s="371"/>
      <c r="F772" s="372" t="str">
        <f t="shared" ref="F772:F835" si="49">IF(D772&gt;0,E772/D772-1,IF(D772&lt;0,-(E772/D772-1),""))</f>
        <v/>
      </c>
      <c r="G772" s="370" t="str">
        <f t="shared" ref="G772:G835" si="50">IF(LEN(B772)=3,"是",IF(C772&lt;&gt;"",IF(SUM(D772:E772)&lt;&gt;0,"是","否"),"是"))</f>
        <v>否</v>
      </c>
      <c r="H772" s="218" t="str">
        <f t="shared" ref="H772:H835" si="51">IF(LEN(B772)=3,"类",IF(LEN(B772)=5,"款","项"))</f>
        <v>项</v>
      </c>
    </row>
    <row r="773" s="264" customFormat="1" ht="36" customHeight="1" spans="1:8">
      <c r="A773" s="354">
        <f t="shared" si="48"/>
        <v>7</v>
      </c>
      <c r="B773" s="236">
        <v>2110699</v>
      </c>
      <c r="C773" s="237" t="s">
        <v>707</v>
      </c>
      <c r="D773" s="371">
        <v>0</v>
      </c>
      <c r="E773" s="371"/>
      <c r="F773" s="372" t="str">
        <f t="shared" si="49"/>
        <v/>
      </c>
      <c r="G773" s="370" t="str">
        <f t="shared" si="50"/>
        <v>否</v>
      </c>
      <c r="H773" s="218" t="str">
        <f t="shared" si="51"/>
        <v>项</v>
      </c>
    </row>
    <row r="774" s="218" customFormat="1" ht="36" customHeight="1" spans="1:8">
      <c r="A774" s="354">
        <f t="shared" si="48"/>
        <v>5</v>
      </c>
      <c r="B774" s="236">
        <v>21107</v>
      </c>
      <c r="C774" s="237" t="s">
        <v>708</v>
      </c>
      <c r="D774" s="371">
        <f>SUM(D775:D776)</f>
        <v>825</v>
      </c>
      <c r="E774" s="371">
        <f>SUM(E775:E776)</f>
        <v>0</v>
      </c>
      <c r="F774" s="372">
        <f t="shared" si="49"/>
        <v>-1</v>
      </c>
      <c r="G774" s="370" t="str">
        <f t="shared" si="50"/>
        <v>是</v>
      </c>
      <c r="H774" s="218" t="str">
        <f t="shared" si="51"/>
        <v>款</v>
      </c>
    </row>
    <row r="775" s="264" customFormat="1" ht="36" customHeight="1" spans="1:8">
      <c r="A775" s="354">
        <f t="shared" si="48"/>
        <v>7</v>
      </c>
      <c r="B775" s="236">
        <v>2110704</v>
      </c>
      <c r="C775" s="237" t="s">
        <v>709</v>
      </c>
      <c r="D775" s="371">
        <v>0</v>
      </c>
      <c r="E775" s="371"/>
      <c r="F775" s="372" t="str">
        <f t="shared" si="49"/>
        <v/>
      </c>
      <c r="G775" s="370" t="str">
        <f t="shared" si="50"/>
        <v>否</v>
      </c>
      <c r="H775" s="218" t="str">
        <f t="shared" si="51"/>
        <v>项</v>
      </c>
    </row>
    <row r="776" s="264" customFormat="1" ht="36" customHeight="1" spans="1:8">
      <c r="A776" s="354">
        <f t="shared" si="48"/>
        <v>7</v>
      </c>
      <c r="B776" s="236">
        <v>2110799</v>
      </c>
      <c r="C776" s="237" t="s">
        <v>710</v>
      </c>
      <c r="D776" s="371">
        <v>825</v>
      </c>
      <c r="E776" s="371"/>
      <c r="F776" s="372">
        <f t="shared" si="49"/>
        <v>-1</v>
      </c>
      <c r="G776" s="370" t="str">
        <f t="shared" si="50"/>
        <v>是</v>
      </c>
      <c r="H776" s="218" t="str">
        <f t="shared" si="51"/>
        <v>项</v>
      </c>
    </row>
    <row r="777" s="218" customFormat="1" ht="36" customHeight="1" spans="1:8">
      <c r="A777" s="354">
        <f t="shared" si="48"/>
        <v>5</v>
      </c>
      <c r="B777" s="236">
        <v>21108</v>
      </c>
      <c r="C777" s="237" t="s">
        <v>711</v>
      </c>
      <c r="D777" s="371">
        <f>SUM(D778:D779)</f>
        <v>0</v>
      </c>
      <c r="E777" s="371">
        <f>SUM(E778:E779)</f>
        <v>0</v>
      </c>
      <c r="F777" s="372" t="str">
        <f t="shared" si="49"/>
        <v/>
      </c>
      <c r="G777" s="370" t="str">
        <f t="shared" si="50"/>
        <v>否</v>
      </c>
      <c r="H777" s="218" t="str">
        <f t="shared" si="51"/>
        <v>款</v>
      </c>
    </row>
    <row r="778" s="264" customFormat="1" ht="36" customHeight="1" spans="1:8">
      <c r="A778" s="354">
        <f t="shared" si="48"/>
        <v>7</v>
      </c>
      <c r="B778" s="236">
        <v>2110804</v>
      </c>
      <c r="C778" s="237" t="s">
        <v>712</v>
      </c>
      <c r="D778" s="371">
        <v>0</v>
      </c>
      <c r="E778" s="371"/>
      <c r="F778" s="372" t="str">
        <f t="shared" si="49"/>
        <v/>
      </c>
      <c r="G778" s="370" t="str">
        <f t="shared" si="50"/>
        <v>否</v>
      </c>
      <c r="H778" s="218" t="str">
        <f t="shared" si="51"/>
        <v>项</v>
      </c>
    </row>
    <row r="779" s="264" customFormat="1" ht="36" customHeight="1" spans="1:8">
      <c r="A779" s="354">
        <f t="shared" si="48"/>
        <v>7</v>
      </c>
      <c r="B779" s="236">
        <v>2110899</v>
      </c>
      <c r="C779" s="237" t="s">
        <v>713</v>
      </c>
      <c r="D779" s="371">
        <v>0</v>
      </c>
      <c r="E779" s="371"/>
      <c r="F779" s="372" t="str">
        <f t="shared" si="49"/>
        <v/>
      </c>
      <c r="G779" s="370" t="str">
        <f t="shared" si="50"/>
        <v>否</v>
      </c>
      <c r="H779" s="218" t="str">
        <f t="shared" si="51"/>
        <v>项</v>
      </c>
    </row>
    <row r="780" s="218" customFormat="1" ht="36" customHeight="1" spans="1:8">
      <c r="A780" s="354">
        <f t="shared" si="48"/>
        <v>5</v>
      </c>
      <c r="B780" s="236">
        <v>21109</v>
      </c>
      <c r="C780" s="237" t="s">
        <v>714</v>
      </c>
      <c r="D780" s="371">
        <f>D781</f>
        <v>0</v>
      </c>
      <c r="E780" s="371">
        <f>E781</f>
        <v>0</v>
      </c>
      <c r="F780" s="372" t="str">
        <f t="shared" si="49"/>
        <v/>
      </c>
      <c r="G780" s="370" t="str">
        <f t="shared" si="50"/>
        <v>否</v>
      </c>
      <c r="H780" s="218" t="str">
        <f t="shared" si="51"/>
        <v>款</v>
      </c>
    </row>
    <row r="781" s="264" customFormat="1" ht="36" customHeight="1" spans="1:8">
      <c r="A781" s="354">
        <f t="shared" si="48"/>
        <v>7</v>
      </c>
      <c r="B781" s="239">
        <v>2110901</v>
      </c>
      <c r="C781" s="382" t="s">
        <v>715</v>
      </c>
      <c r="D781" s="371">
        <v>0</v>
      </c>
      <c r="E781" s="371"/>
      <c r="F781" s="372" t="str">
        <f t="shared" si="49"/>
        <v/>
      </c>
      <c r="G781" s="370" t="str">
        <f t="shared" si="50"/>
        <v>否</v>
      </c>
      <c r="H781" s="218" t="str">
        <f t="shared" si="51"/>
        <v>项</v>
      </c>
    </row>
    <row r="782" s="218" customFormat="1" ht="36" customHeight="1" spans="1:8">
      <c r="A782" s="354">
        <f t="shared" si="48"/>
        <v>5</v>
      </c>
      <c r="B782" s="236">
        <v>21110</v>
      </c>
      <c r="C782" s="237" t="s">
        <v>716</v>
      </c>
      <c r="D782" s="371">
        <f>D783</f>
        <v>0</v>
      </c>
      <c r="E782" s="371">
        <f>E783</f>
        <v>0</v>
      </c>
      <c r="F782" s="372" t="str">
        <f t="shared" si="49"/>
        <v/>
      </c>
      <c r="G782" s="370" t="str">
        <f t="shared" si="50"/>
        <v>否</v>
      </c>
      <c r="H782" s="218" t="str">
        <f t="shared" si="51"/>
        <v>款</v>
      </c>
    </row>
    <row r="783" s="264" customFormat="1" ht="36" customHeight="1" spans="1:8">
      <c r="A783" s="354">
        <f t="shared" si="48"/>
        <v>7</v>
      </c>
      <c r="B783" s="239">
        <v>2111001</v>
      </c>
      <c r="C783" s="382" t="s">
        <v>717</v>
      </c>
      <c r="D783" s="371">
        <v>0</v>
      </c>
      <c r="E783" s="371"/>
      <c r="F783" s="372" t="str">
        <f t="shared" si="49"/>
        <v/>
      </c>
      <c r="G783" s="370" t="str">
        <f t="shared" si="50"/>
        <v>否</v>
      </c>
      <c r="H783" s="218" t="str">
        <f t="shared" si="51"/>
        <v>项</v>
      </c>
    </row>
    <row r="784" s="218" customFormat="1" ht="36" customHeight="1" spans="1:8">
      <c r="A784" s="354">
        <f t="shared" si="48"/>
        <v>5</v>
      </c>
      <c r="B784" s="236">
        <v>21111</v>
      </c>
      <c r="C784" s="237" t="s">
        <v>718</v>
      </c>
      <c r="D784" s="371">
        <f>SUM(D785:D789)</f>
        <v>0</v>
      </c>
      <c r="E784" s="371">
        <f>SUM(E785:E789)</f>
        <v>0</v>
      </c>
      <c r="F784" s="372" t="str">
        <f t="shared" si="49"/>
        <v/>
      </c>
      <c r="G784" s="370" t="str">
        <f t="shared" si="50"/>
        <v>否</v>
      </c>
      <c r="H784" s="218" t="str">
        <f t="shared" si="51"/>
        <v>款</v>
      </c>
    </row>
    <row r="785" s="264" customFormat="1" ht="36" customHeight="1" spans="1:8">
      <c r="A785" s="354">
        <f t="shared" si="48"/>
        <v>7</v>
      </c>
      <c r="B785" s="236">
        <v>2111101</v>
      </c>
      <c r="C785" s="237" t="s">
        <v>719</v>
      </c>
      <c r="D785" s="371">
        <v>0</v>
      </c>
      <c r="E785" s="371"/>
      <c r="F785" s="372" t="str">
        <f t="shared" si="49"/>
        <v/>
      </c>
      <c r="G785" s="370" t="str">
        <f t="shared" si="50"/>
        <v>否</v>
      </c>
      <c r="H785" s="218" t="str">
        <f t="shared" si="51"/>
        <v>项</v>
      </c>
    </row>
    <row r="786" s="264" customFormat="1" ht="36" customHeight="1" spans="1:8">
      <c r="A786" s="354">
        <f t="shared" si="48"/>
        <v>7</v>
      </c>
      <c r="B786" s="236">
        <v>2111102</v>
      </c>
      <c r="C786" s="237" t="s">
        <v>720</v>
      </c>
      <c r="D786" s="371">
        <v>0</v>
      </c>
      <c r="E786" s="371"/>
      <c r="F786" s="372" t="str">
        <f t="shared" si="49"/>
        <v/>
      </c>
      <c r="G786" s="370" t="str">
        <f t="shared" si="50"/>
        <v>否</v>
      </c>
      <c r="H786" s="218" t="str">
        <f t="shared" si="51"/>
        <v>项</v>
      </c>
    </row>
    <row r="787" s="264" customFormat="1" ht="36" customHeight="1" spans="1:8">
      <c r="A787" s="354">
        <f t="shared" si="48"/>
        <v>7</v>
      </c>
      <c r="B787" s="236">
        <v>2111103</v>
      </c>
      <c r="C787" s="237" t="s">
        <v>721</v>
      </c>
      <c r="D787" s="371">
        <v>0</v>
      </c>
      <c r="E787" s="371"/>
      <c r="F787" s="372" t="str">
        <f t="shared" si="49"/>
        <v/>
      </c>
      <c r="G787" s="370" t="str">
        <f t="shared" si="50"/>
        <v>否</v>
      </c>
      <c r="H787" s="218" t="str">
        <f t="shared" si="51"/>
        <v>项</v>
      </c>
    </row>
    <row r="788" s="264" customFormat="1" ht="36" customHeight="1" spans="1:8">
      <c r="A788" s="354">
        <f t="shared" si="48"/>
        <v>7</v>
      </c>
      <c r="B788" s="236">
        <v>2111104</v>
      </c>
      <c r="C788" s="237" t="s">
        <v>722</v>
      </c>
      <c r="D788" s="371">
        <v>0</v>
      </c>
      <c r="E788" s="371"/>
      <c r="F788" s="372" t="str">
        <f t="shared" si="49"/>
        <v/>
      </c>
      <c r="G788" s="370" t="str">
        <f t="shared" si="50"/>
        <v>否</v>
      </c>
      <c r="H788" s="218" t="str">
        <f t="shared" si="51"/>
        <v>项</v>
      </c>
    </row>
    <row r="789" s="264" customFormat="1" ht="36" customHeight="1" spans="1:8">
      <c r="A789" s="354">
        <f t="shared" si="48"/>
        <v>7</v>
      </c>
      <c r="B789" s="236">
        <v>2111199</v>
      </c>
      <c r="C789" s="237" t="s">
        <v>723</v>
      </c>
      <c r="D789" s="371">
        <v>0</v>
      </c>
      <c r="E789" s="371"/>
      <c r="F789" s="372" t="str">
        <f t="shared" si="49"/>
        <v/>
      </c>
      <c r="G789" s="370" t="str">
        <f t="shared" si="50"/>
        <v>否</v>
      </c>
      <c r="H789" s="218" t="str">
        <f t="shared" si="51"/>
        <v>项</v>
      </c>
    </row>
    <row r="790" s="218" customFormat="1" ht="36" customHeight="1" spans="1:8">
      <c r="A790" s="354">
        <f t="shared" si="48"/>
        <v>5</v>
      </c>
      <c r="B790" s="236">
        <v>21112</v>
      </c>
      <c r="C790" s="237" t="s">
        <v>724</v>
      </c>
      <c r="D790" s="371">
        <f>D791</f>
        <v>0</v>
      </c>
      <c r="E790" s="371">
        <f>E791</f>
        <v>0</v>
      </c>
      <c r="F790" s="372" t="str">
        <f t="shared" si="49"/>
        <v/>
      </c>
      <c r="G790" s="370" t="str">
        <f t="shared" si="50"/>
        <v>否</v>
      </c>
      <c r="H790" s="218" t="str">
        <f t="shared" si="51"/>
        <v>款</v>
      </c>
    </row>
    <row r="791" s="264" customFormat="1" ht="36" customHeight="1" spans="1:8">
      <c r="A791" s="354">
        <f t="shared" si="48"/>
        <v>7</v>
      </c>
      <c r="B791" s="245">
        <v>2111201</v>
      </c>
      <c r="C791" s="237" t="s">
        <v>725</v>
      </c>
      <c r="D791" s="371">
        <v>0</v>
      </c>
      <c r="E791" s="371"/>
      <c r="F791" s="372" t="str">
        <f t="shared" si="49"/>
        <v/>
      </c>
      <c r="G791" s="370" t="str">
        <f t="shared" si="50"/>
        <v>否</v>
      </c>
      <c r="H791" s="218" t="str">
        <f t="shared" si="51"/>
        <v>项</v>
      </c>
    </row>
    <row r="792" s="218" customFormat="1" ht="36" customHeight="1" spans="1:8">
      <c r="A792" s="354">
        <f t="shared" si="48"/>
        <v>5</v>
      </c>
      <c r="B792" s="236">
        <v>21113</v>
      </c>
      <c r="C792" s="237" t="s">
        <v>726</v>
      </c>
      <c r="D792" s="371">
        <f>D793</f>
        <v>0</v>
      </c>
      <c r="E792" s="371">
        <f>E793</f>
        <v>0</v>
      </c>
      <c r="F792" s="372" t="str">
        <f t="shared" si="49"/>
        <v/>
      </c>
      <c r="G792" s="370" t="str">
        <f t="shared" si="50"/>
        <v>否</v>
      </c>
      <c r="H792" s="218" t="str">
        <f t="shared" si="51"/>
        <v>款</v>
      </c>
    </row>
    <row r="793" s="264" customFormat="1" ht="36" customHeight="1" spans="1:8">
      <c r="A793" s="354">
        <f t="shared" si="48"/>
        <v>7</v>
      </c>
      <c r="B793" s="245">
        <v>2111301</v>
      </c>
      <c r="C793" s="237" t="s">
        <v>727</v>
      </c>
      <c r="D793" s="371">
        <v>0</v>
      </c>
      <c r="E793" s="371"/>
      <c r="F793" s="372" t="str">
        <f t="shared" si="49"/>
        <v/>
      </c>
      <c r="G793" s="370" t="str">
        <f t="shared" si="50"/>
        <v>否</v>
      </c>
      <c r="H793" s="218" t="str">
        <f t="shared" si="51"/>
        <v>项</v>
      </c>
    </row>
    <row r="794" s="218" customFormat="1" ht="36" customHeight="1" spans="1:8">
      <c r="A794" s="354">
        <f t="shared" si="48"/>
        <v>5</v>
      </c>
      <c r="B794" s="236">
        <v>21114</v>
      </c>
      <c r="C794" s="237" t="s">
        <v>728</v>
      </c>
      <c r="D794" s="371">
        <f>SUM(D795:D808)</f>
        <v>0</v>
      </c>
      <c r="E794" s="371">
        <f>SUM(E795:E808)</f>
        <v>0</v>
      </c>
      <c r="F794" s="372" t="str">
        <f t="shared" si="49"/>
        <v/>
      </c>
      <c r="G794" s="370" t="str">
        <f t="shared" si="50"/>
        <v>否</v>
      </c>
      <c r="H794" s="218" t="str">
        <f t="shared" si="51"/>
        <v>款</v>
      </c>
    </row>
    <row r="795" s="264" customFormat="1" ht="36" customHeight="1" spans="1:8">
      <c r="A795" s="354">
        <f t="shared" si="48"/>
        <v>7</v>
      </c>
      <c r="B795" s="236">
        <v>2111401</v>
      </c>
      <c r="C795" s="237" t="s">
        <v>139</v>
      </c>
      <c r="D795" s="371">
        <v>0</v>
      </c>
      <c r="E795" s="371"/>
      <c r="F795" s="372" t="str">
        <f t="shared" si="49"/>
        <v/>
      </c>
      <c r="G795" s="370" t="str">
        <f t="shared" si="50"/>
        <v>否</v>
      </c>
      <c r="H795" s="218" t="str">
        <f t="shared" si="51"/>
        <v>项</v>
      </c>
    </row>
    <row r="796" s="264" customFormat="1" ht="36" customHeight="1" spans="1:8">
      <c r="A796" s="354">
        <f t="shared" si="48"/>
        <v>7</v>
      </c>
      <c r="B796" s="236">
        <v>2111402</v>
      </c>
      <c r="C796" s="237" t="s">
        <v>140</v>
      </c>
      <c r="D796" s="371">
        <v>0</v>
      </c>
      <c r="E796" s="371"/>
      <c r="F796" s="372" t="str">
        <f t="shared" si="49"/>
        <v/>
      </c>
      <c r="G796" s="370" t="str">
        <f t="shared" si="50"/>
        <v>否</v>
      </c>
      <c r="H796" s="218" t="str">
        <f t="shared" si="51"/>
        <v>项</v>
      </c>
    </row>
    <row r="797" s="264" customFormat="1" ht="36" customHeight="1" spans="1:8">
      <c r="A797" s="354">
        <f t="shared" si="48"/>
        <v>7</v>
      </c>
      <c r="B797" s="236">
        <v>2111403</v>
      </c>
      <c r="C797" s="237" t="s">
        <v>141</v>
      </c>
      <c r="D797" s="371">
        <v>0</v>
      </c>
      <c r="E797" s="371"/>
      <c r="F797" s="372" t="str">
        <f t="shared" si="49"/>
        <v/>
      </c>
      <c r="G797" s="370" t="str">
        <f t="shared" si="50"/>
        <v>否</v>
      </c>
      <c r="H797" s="218" t="str">
        <f t="shared" si="51"/>
        <v>项</v>
      </c>
    </row>
    <row r="798" s="264" customFormat="1" ht="36" customHeight="1" spans="1:8">
      <c r="A798" s="354">
        <f t="shared" si="48"/>
        <v>7</v>
      </c>
      <c r="B798" s="236">
        <v>2111404</v>
      </c>
      <c r="C798" s="242" t="s">
        <v>1614</v>
      </c>
      <c r="D798" s="371">
        <v>0</v>
      </c>
      <c r="E798" s="371"/>
      <c r="F798" s="372" t="str">
        <f t="shared" si="49"/>
        <v/>
      </c>
      <c r="G798" s="370" t="str">
        <f t="shared" si="50"/>
        <v>否</v>
      </c>
      <c r="H798" s="218" t="str">
        <f t="shared" si="51"/>
        <v>项</v>
      </c>
    </row>
    <row r="799" s="264" customFormat="1" ht="36" customHeight="1" spans="1:8">
      <c r="A799" s="354">
        <f t="shared" si="48"/>
        <v>7</v>
      </c>
      <c r="B799" s="236">
        <v>2111405</v>
      </c>
      <c r="C799" s="242" t="s">
        <v>1615</v>
      </c>
      <c r="D799" s="371">
        <v>0</v>
      </c>
      <c r="E799" s="371"/>
      <c r="F799" s="372" t="str">
        <f t="shared" si="49"/>
        <v/>
      </c>
      <c r="G799" s="370" t="str">
        <f t="shared" si="50"/>
        <v>否</v>
      </c>
      <c r="H799" s="218" t="str">
        <f t="shared" si="51"/>
        <v>项</v>
      </c>
    </row>
    <row r="800" s="264" customFormat="1" ht="36" customHeight="1" spans="1:8">
      <c r="A800" s="354">
        <f t="shared" si="48"/>
        <v>7</v>
      </c>
      <c r="B800" s="236">
        <v>2111406</v>
      </c>
      <c r="C800" s="237" t="s">
        <v>731</v>
      </c>
      <c r="D800" s="371">
        <v>0</v>
      </c>
      <c r="E800" s="371"/>
      <c r="F800" s="372" t="str">
        <f t="shared" si="49"/>
        <v/>
      </c>
      <c r="G800" s="370" t="str">
        <f t="shared" si="50"/>
        <v>否</v>
      </c>
      <c r="H800" s="218" t="str">
        <f t="shared" si="51"/>
        <v>项</v>
      </c>
    </row>
    <row r="801" s="264" customFormat="1" ht="36" customHeight="1" spans="1:8">
      <c r="A801" s="354">
        <f t="shared" si="48"/>
        <v>7</v>
      </c>
      <c r="B801" s="236">
        <v>2111407</v>
      </c>
      <c r="C801" s="237" t="s">
        <v>732</v>
      </c>
      <c r="D801" s="371">
        <v>0</v>
      </c>
      <c r="E801" s="371"/>
      <c r="F801" s="372" t="str">
        <f t="shared" si="49"/>
        <v/>
      </c>
      <c r="G801" s="370" t="str">
        <f t="shared" si="50"/>
        <v>否</v>
      </c>
      <c r="H801" s="218" t="str">
        <f t="shared" si="51"/>
        <v>项</v>
      </c>
    </row>
    <row r="802" s="264" customFormat="1" ht="36" customHeight="1" spans="1:8">
      <c r="A802" s="354">
        <f t="shared" si="48"/>
        <v>7</v>
      </c>
      <c r="B802" s="236">
        <v>2111408</v>
      </c>
      <c r="C802" s="237" t="s">
        <v>733</v>
      </c>
      <c r="D802" s="371">
        <v>0</v>
      </c>
      <c r="E802" s="371"/>
      <c r="F802" s="372" t="str">
        <f t="shared" si="49"/>
        <v/>
      </c>
      <c r="G802" s="370" t="str">
        <f t="shared" si="50"/>
        <v>否</v>
      </c>
      <c r="H802" s="218" t="str">
        <f t="shared" si="51"/>
        <v>项</v>
      </c>
    </row>
    <row r="803" s="264" customFormat="1" ht="36" customHeight="1" spans="1:8">
      <c r="A803" s="354">
        <f t="shared" si="48"/>
        <v>7</v>
      </c>
      <c r="B803" s="236">
        <v>2111409</v>
      </c>
      <c r="C803" s="242" t="s">
        <v>1616</v>
      </c>
      <c r="D803" s="371">
        <v>0</v>
      </c>
      <c r="E803" s="371"/>
      <c r="F803" s="372" t="str">
        <f t="shared" si="49"/>
        <v/>
      </c>
      <c r="G803" s="370" t="str">
        <f t="shared" si="50"/>
        <v>否</v>
      </c>
      <c r="H803" s="218" t="str">
        <f t="shared" si="51"/>
        <v>项</v>
      </c>
    </row>
    <row r="804" s="264" customFormat="1" ht="36" customHeight="1" spans="1:8">
      <c r="A804" s="354">
        <f t="shared" si="48"/>
        <v>7</v>
      </c>
      <c r="B804" s="236">
        <v>2111410</v>
      </c>
      <c r="C804" s="242" t="s">
        <v>1617</v>
      </c>
      <c r="D804" s="371">
        <v>0</v>
      </c>
      <c r="E804" s="371"/>
      <c r="F804" s="372" t="str">
        <f t="shared" si="49"/>
        <v/>
      </c>
      <c r="G804" s="370" t="str">
        <f t="shared" si="50"/>
        <v>否</v>
      </c>
      <c r="H804" s="218" t="str">
        <f t="shared" si="51"/>
        <v>项</v>
      </c>
    </row>
    <row r="805" s="264" customFormat="1" ht="36" customHeight="1" spans="1:8">
      <c r="A805" s="354">
        <f t="shared" si="48"/>
        <v>7</v>
      </c>
      <c r="B805" s="236">
        <v>2111411</v>
      </c>
      <c r="C805" s="237" t="s">
        <v>180</v>
      </c>
      <c r="D805" s="371">
        <v>0</v>
      </c>
      <c r="E805" s="371"/>
      <c r="F805" s="372" t="str">
        <f t="shared" si="49"/>
        <v/>
      </c>
      <c r="G805" s="370" t="str">
        <f t="shared" si="50"/>
        <v>否</v>
      </c>
      <c r="H805" s="218" t="str">
        <f t="shared" si="51"/>
        <v>项</v>
      </c>
    </row>
    <row r="806" s="264" customFormat="1" ht="36" customHeight="1" spans="1:8">
      <c r="A806" s="354">
        <f t="shared" si="48"/>
        <v>7</v>
      </c>
      <c r="B806" s="236">
        <v>2111413</v>
      </c>
      <c r="C806" s="237" t="s">
        <v>736</v>
      </c>
      <c r="D806" s="371">
        <v>0</v>
      </c>
      <c r="E806" s="371"/>
      <c r="F806" s="372" t="str">
        <f t="shared" si="49"/>
        <v/>
      </c>
      <c r="G806" s="370" t="str">
        <f t="shared" si="50"/>
        <v>否</v>
      </c>
      <c r="H806" s="218" t="str">
        <f t="shared" si="51"/>
        <v>项</v>
      </c>
    </row>
    <row r="807" s="264" customFormat="1" ht="36" customHeight="1" spans="1:8">
      <c r="A807" s="354">
        <f t="shared" si="48"/>
        <v>7</v>
      </c>
      <c r="B807" s="236">
        <v>2111450</v>
      </c>
      <c r="C807" s="237" t="s">
        <v>148</v>
      </c>
      <c r="D807" s="371">
        <v>0</v>
      </c>
      <c r="E807" s="371"/>
      <c r="F807" s="372" t="str">
        <f t="shared" si="49"/>
        <v/>
      </c>
      <c r="G807" s="370" t="str">
        <f t="shared" si="50"/>
        <v>否</v>
      </c>
      <c r="H807" s="218" t="str">
        <f t="shared" si="51"/>
        <v>项</v>
      </c>
    </row>
    <row r="808" s="264" customFormat="1" ht="36" customHeight="1" spans="1:8">
      <c r="A808" s="354">
        <f t="shared" si="48"/>
        <v>7</v>
      </c>
      <c r="B808" s="236">
        <v>2111499</v>
      </c>
      <c r="C808" s="237" t="s">
        <v>737</v>
      </c>
      <c r="D808" s="371">
        <v>0</v>
      </c>
      <c r="E808" s="371"/>
      <c r="F808" s="372" t="str">
        <f t="shared" si="49"/>
        <v/>
      </c>
      <c r="G808" s="370" t="str">
        <f t="shared" si="50"/>
        <v>否</v>
      </c>
      <c r="H808" s="218" t="str">
        <f t="shared" si="51"/>
        <v>项</v>
      </c>
    </row>
    <row r="809" s="218" customFormat="1" ht="36" customHeight="1" spans="1:8">
      <c r="A809" s="354">
        <f t="shared" si="48"/>
        <v>5</v>
      </c>
      <c r="B809" s="236">
        <v>21199</v>
      </c>
      <c r="C809" s="237" t="s">
        <v>738</v>
      </c>
      <c r="D809" s="371">
        <f>D810</f>
        <v>329</v>
      </c>
      <c r="E809" s="371">
        <f>E810</f>
        <v>0</v>
      </c>
      <c r="F809" s="372">
        <f t="shared" si="49"/>
        <v>-1</v>
      </c>
      <c r="G809" s="370" t="str">
        <f t="shared" si="50"/>
        <v>是</v>
      </c>
      <c r="H809" s="218" t="str">
        <f t="shared" si="51"/>
        <v>款</v>
      </c>
    </row>
    <row r="810" s="264" customFormat="1" ht="36" customHeight="1" spans="1:8">
      <c r="A810" s="354">
        <f t="shared" si="48"/>
        <v>7</v>
      </c>
      <c r="B810" s="379">
        <v>2119999</v>
      </c>
      <c r="C810" s="385" t="s">
        <v>739</v>
      </c>
      <c r="D810" s="371">
        <v>329</v>
      </c>
      <c r="E810" s="371"/>
      <c r="F810" s="372">
        <f t="shared" si="49"/>
        <v>-1</v>
      </c>
      <c r="G810" s="370" t="str">
        <f t="shared" si="50"/>
        <v>是</v>
      </c>
      <c r="H810" s="218" t="str">
        <f t="shared" si="51"/>
        <v>项</v>
      </c>
    </row>
    <row r="811" s="218" customFormat="1" ht="36" customHeight="1" spans="1:8">
      <c r="A811" s="354">
        <f t="shared" si="48"/>
        <v>3</v>
      </c>
      <c r="B811" s="231">
        <v>212</v>
      </c>
      <c r="C811" s="232" t="s">
        <v>98</v>
      </c>
      <c r="D811" s="368">
        <f>SUM(D812,D823,D825,D828,D830,D832)</f>
        <v>16703</v>
      </c>
      <c r="E811" s="368">
        <f>SUM(E812,E823,E825,E828,E830,E832)</f>
        <v>4988</v>
      </c>
      <c r="F811" s="369">
        <f t="shared" si="49"/>
        <v>-0.701</v>
      </c>
      <c r="G811" s="370" t="str">
        <f t="shared" si="50"/>
        <v>是</v>
      </c>
      <c r="H811" s="218" t="str">
        <f t="shared" si="51"/>
        <v>类</v>
      </c>
    </row>
    <row r="812" s="218" customFormat="1" ht="36" customHeight="1" spans="1:8">
      <c r="A812" s="354">
        <f t="shared" si="48"/>
        <v>5</v>
      </c>
      <c r="B812" s="236">
        <v>21201</v>
      </c>
      <c r="C812" s="237" t="s">
        <v>740</v>
      </c>
      <c r="D812" s="371">
        <f>SUM(D813:D822)</f>
        <v>1712</v>
      </c>
      <c r="E812" s="371">
        <f>SUM(E813:E822)</f>
        <v>1386</v>
      </c>
      <c r="F812" s="372">
        <f t="shared" si="49"/>
        <v>-0.19</v>
      </c>
      <c r="G812" s="370" t="str">
        <f t="shared" si="50"/>
        <v>是</v>
      </c>
      <c r="H812" s="218" t="str">
        <f t="shared" si="51"/>
        <v>款</v>
      </c>
    </row>
    <row r="813" s="264" customFormat="1" ht="36" customHeight="1" spans="1:8">
      <c r="A813" s="354">
        <f t="shared" si="48"/>
        <v>7</v>
      </c>
      <c r="B813" s="236">
        <v>2120101</v>
      </c>
      <c r="C813" s="237" t="s">
        <v>139</v>
      </c>
      <c r="D813" s="371">
        <v>298</v>
      </c>
      <c r="E813" s="371">
        <v>263</v>
      </c>
      <c r="F813" s="372">
        <f t="shared" si="49"/>
        <v>-0.117</v>
      </c>
      <c r="G813" s="370" t="str">
        <f t="shared" si="50"/>
        <v>是</v>
      </c>
      <c r="H813" s="218" t="str">
        <f t="shared" si="51"/>
        <v>项</v>
      </c>
    </row>
    <row r="814" s="264" customFormat="1" ht="36" customHeight="1" spans="1:8">
      <c r="A814" s="354">
        <f t="shared" si="48"/>
        <v>7</v>
      </c>
      <c r="B814" s="236">
        <v>2120102</v>
      </c>
      <c r="C814" s="237" t="s">
        <v>140</v>
      </c>
      <c r="D814" s="371">
        <v>0</v>
      </c>
      <c r="E814" s="371"/>
      <c r="F814" s="372" t="str">
        <f t="shared" si="49"/>
        <v/>
      </c>
      <c r="G814" s="370" t="str">
        <f t="shared" si="50"/>
        <v>否</v>
      </c>
      <c r="H814" s="218" t="str">
        <f t="shared" si="51"/>
        <v>项</v>
      </c>
    </row>
    <row r="815" s="264" customFormat="1" ht="36" customHeight="1" spans="1:8">
      <c r="A815" s="354">
        <f t="shared" si="48"/>
        <v>7</v>
      </c>
      <c r="B815" s="236">
        <v>2120103</v>
      </c>
      <c r="C815" s="237" t="s">
        <v>141</v>
      </c>
      <c r="D815" s="371">
        <v>0</v>
      </c>
      <c r="E815" s="371"/>
      <c r="F815" s="372" t="str">
        <f t="shared" si="49"/>
        <v/>
      </c>
      <c r="G815" s="370" t="str">
        <f t="shared" si="50"/>
        <v>否</v>
      </c>
      <c r="H815" s="218" t="str">
        <f t="shared" si="51"/>
        <v>项</v>
      </c>
    </row>
    <row r="816" s="264" customFormat="1" ht="36" customHeight="1" spans="1:8">
      <c r="A816" s="354">
        <f t="shared" si="48"/>
        <v>7</v>
      </c>
      <c r="B816" s="236">
        <v>2120104</v>
      </c>
      <c r="C816" s="237" t="s">
        <v>741</v>
      </c>
      <c r="D816" s="371">
        <v>739</v>
      </c>
      <c r="E816" s="371">
        <v>671</v>
      </c>
      <c r="F816" s="372">
        <f t="shared" si="49"/>
        <v>-0.092</v>
      </c>
      <c r="G816" s="370" t="str">
        <f t="shared" si="50"/>
        <v>是</v>
      </c>
      <c r="H816" s="218" t="str">
        <f t="shared" si="51"/>
        <v>项</v>
      </c>
    </row>
    <row r="817" s="264" customFormat="1" ht="36" customHeight="1" spans="1:8">
      <c r="A817" s="354">
        <f t="shared" si="48"/>
        <v>7</v>
      </c>
      <c r="B817" s="236">
        <v>2120105</v>
      </c>
      <c r="C817" s="237" t="s">
        <v>742</v>
      </c>
      <c r="D817" s="371">
        <v>0</v>
      </c>
      <c r="E817" s="371"/>
      <c r="F817" s="372" t="str">
        <f t="shared" si="49"/>
        <v/>
      </c>
      <c r="G817" s="370" t="str">
        <f t="shared" si="50"/>
        <v>否</v>
      </c>
      <c r="H817" s="218" t="str">
        <f t="shared" si="51"/>
        <v>项</v>
      </c>
    </row>
    <row r="818" s="264" customFormat="1" ht="36" customHeight="1" spans="1:8">
      <c r="A818" s="354">
        <f t="shared" si="48"/>
        <v>7</v>
      </c>
      <c r="B818" s="236">
        <v>2120106</v>
      </c>
      <c r="C818" s="237" t="s">
        <v>743</v>
      </c>
      <c r="D818" s="371">
        <v>125</v>
      </c>
      <c r="E818" s="371">
        <v>117</v>
      </c>
      <c r="F818" s="372">
        <f t="shared" si="49"/>
        <v>-0.064</v>
      </c>
      <c r="G818" s="370" t="str">
        <f t="shared" si="50"/>
        <v>是</v>
      </c>
      <c r="H818" s="218" t="str">
        <f t="shared" si="51"/>
        <v>项</v>
      </c>
    </row>
    <row r="819" s="264" customFormat="1" ht="36" customHeight="1" spans="1:8">
      <c r="A819" s="354">
        <f t="shared" si="48"/>
        <v>7</v>
      </c>
      <c r="B819" s="236">
        <v>2120107</v>
      </c>
      <c r="C819" s="237" t="s">
        <v>744</v>
      </c>
      <c r="D819" s="371">
        <v>0</v>
      </c>
      <c r="E819" s="371"/>
      <c r="F819" s="372" t="str">
        <f t="shared" si="49"/>
        <v/>
      </c>
      <c r="G819" s="370" t="str">
        <f t="shared" si="50"/>
        <v>否</v>
      </c>
      <c r="H819" s="218" t="str">
        <f t="shared" si="51"/>
        <v>项</v>
      </c>
    </row>
    <row r="820" s="264" customFormat="1" ht="36" customHeight="1" spans="1:8">
      <c r="A820" s="354">
        <f t="shared" si="48"/>
        <v>7</v>
      </c>
      <c r="B820" s="236">
        <v>2120109</v>
      </c>
      <c r="C820" s="237" t="s">
        <v>745</v>
      </c>
      <c r="D820" s="371">
        <v>0</v>
      </c>
      <c r="E820" s="371"/>
      <c r="F820" s="372" t="str">
        <f t="shared" si="49"/>
        <v/>
      </c>
      <c r="G820" s="370" t="str">
        <f t="shared" si="50"/>
        <v>否</v>
      </c>
      <c r="H820" s="218" t="str">
        <f t="shared" si="51"/>
        <v>项</v>
      </c>
    </row>
    <row r="821" s="264" customFormat="1" ht="36" customHeight="1" spans="1:8">
      <c r="A821" s="354">
        <f t="shared" si="48"/>
        <v>7</v>
      </c>
      <c r="B821" s="236">
        <v>2120110</v>
      </c>
      <c r="C821" s="237" t="s">
        <v>746</v>
      </c>
      <c r="D821" s="371">
        <v>0</v>
      </c>
      <c r="E821" s="371"/>
      <c r="F821" s="372" t="str">
        <f t="shared" si="49"/>
        <v/>
      </c>
      <c r="G821" s="370" t="str">
        <f t="shared" si="50"/>
        <v>否</v>
      </c>
      <c r="H821" s="218" t="str">
        <f t="shared" si="51"/>
        <v>项</v>
      </c>
    </row>
    <row r="822" s="264" customFormat="1" ht="36" customHeight="1" spans="1:8">
      <c r="A822" s="354">
        <f t="shared" si="48"/>
        <v>7</v>
      </c>
      <c r="B822" s="236">
        <v>2120199</v>
      </c>
      <c r="C822" s="237" t="s">
        <v>747</v>
      </c>
      <c r="D822" s="371">
        <v>550</v>
      </c>
      <c r="E822" s="371">
        <v>335</v>
      </c>
      <c r="F822" s="372">
        <f t="shared" si="49"/>
        <v>-0.391</v>
      </c>
      <c r="G822" s="370" t="str">
        <f t="shared" si="50"/>
        <v>是</v>
      </c>
      <c r="H822" s="218" t="str">
        <f t="shared" si="51"/>
        <v>项</v>
      </c>
    </row>
    <row r="823" s="218" customFormat="1" ht="36" customHeight="1" spans="1:8">
      <c r="A823" s="354">
        <f t="shared" si="48"/>
        <v>5</v>
      </c>
      <c r="B823" s="236">
        <v>21202</v>
      </c>
      <c r="C823" s="237" t="s">
        <v>748</v>
      </c>
      <c r="D823" s="371">
        <f>D824</f>
        <v>6345</v>
      </c>
      <c r="E823" s="371">
        <f>E824</f>
        <v>0</v>
      </c>
      <c r="F823" s="372">
        <f t="shared" si="49"/>
        <v>-1</v>
      </c>
      <c r="G823" s="370" t="str">
        <f t="shared" si="50"/>
        <v>是</v>
      </c>
      <c r="H823" s="218" t="str">
        <f t="shared" si="51"/>
        <v>款</v>
      </c>
    </row>
    <row r="824" s="264" customFormat="1" ht="36" customHeight="1" spans="1:8">
      <c r="A824" s="354">
        <f t="shared" si="48"/>
        <v>7</v>
      </c>
      <c r="B824" s="239">
        <v>2120201</v>
      </c>
      <c r="C824" s="382" t="s">
        <v>749</v>
      </c>
      <c r="D824" s="371">
        <v>6345</v>
      </c>
      <c r="E824" s="371"/>
      <c r="F824" s="372">
        <f t="shared" si="49"/>
        <v>-1</v>
      </c>
      <c r="G824" s="370" t="str">
        <f t="shared" si="50"/>
        <v>是</v>
      </c>
      <c r="H824" s="218" t="str">
        <f t="shared" si="51"/>
        <v>项</v>
      </c>
    </row>
    <row r="825" s="218" customFormat="1" ht="36" customHeight="1" spans="1:8">
      <c r="A825" s="354">
        <f t="shared" si="48"/>
        <v>5</v>
      </c>
      <c r="B825" s="236">
        <v>21203</v>
      </c>
      <c r="C825" s="237" t="s">
        <v>750</v>
      </c>
      <c r="D825" s="371">
        <f>SUM(D826:D827)</f>
        <v>234</v>
      </c>
      <c r="E825" s="371">
        <f>SUM(E826:E827)</f>
        <v>93</v>
      </c>
      <c r="F825" s="372">
        <f t="shared" si="49"/>
        <v>-0.603</v>
      </c>
      <c r="G825" s="370" t="str">
        <f t="shared" si="50"/>
        <v>是</v>
      </c>
      <c r="H825" s="218" t="str">
        <f t="shared" si="51"/>
        <v>款</v>
      </c>
    </row>
    <row r="826" s="264" customFormat="1" ht="36" customHeight="1" spans="1:8">
      <c r="A826" s="354">
        <f t="shared" si="48"/>
        <v>7</v>
      </c>
      <c r="B826" s="236">
        <v>2120303</v>
      </c>
      <c r="C826" s="237" t="s">
        <v>751</v>
      </c>
      <c r="D826" s="371">
        <v>99</v>
      </c>
      <c r="E826" s="371">
        <v>13</v>
      </c>
      <c r="F826" s="372">
        <f t="shared" si="49"/>
        <v>-0.869</v>
      </c>
      <c r="G826" s="370" t="str">
        <f t="shared" si="50"/>
        <v>是</v>
      </c>
      <c r="H826" s="218" t="str">
        <f t="shared" si="51"/>
        <v>项</v>
      </c>
    </row>
    <row r="827" s="264" customFormat="1" ht="36" customHeight="1" spans="1:8">
      <c r="A827" s="354">
        <f t="shared" si="48"/>
        <v>7</v>
      </c>
      <c r="B827" s="236">
        <v>2120399</v>
      </c>
      <c r="C827" s="237" t="s">
        <v>752</v>
      </c>
      <c r="D827" s="371">
        <v>135</v>
      </c>
      <c r="E827" s="371">
        <v>80</v>
      </c>
      <c r="F827" s="372">
        <f t="shared" si="49"/>
        <v>-0.407</v>
      </c>
      <c r="G827" s="370" t="str">
        <f t="shared" si="50"/>
        <v>是</v>
      </c>
      <c r="H827" s="218" t="str">
        <f t="shared" si="51"/>
        <v>项</v>
      </c>
    </row>
    <row r="828" s="218" customFormat="1" ht="36" customHeight="1" spans="1:8">
      <c r="A828" s="354">
        <f t="shared" si="48"/>
        <v>5</v>
      </c>
      <c r="B828" s="236">
        <v>21205</v>
      </c>
      <c r="C828" s="237" t="s">
        <v>753</v>
      </c>
      <c r="D828" s="371">
        <f t="shared" ref="D828:D832" si="52">D829</f>
        <v>628</v>
      </c>
      <c r="E828" s="371">
        <f t="shared" ref="E828:E832" si="53">E829</f>
        <v>869</v>
      </c>
      <c r="F828" s="372">
        <f t="shared" si="49"/>
        <v>0.384</v>
      </c>
      <c r="G828" s="370" t="str">
        <f t="shared" si="50"/>
        <v>是</v>
      </c>
      <c r="H828" s="218" t="str">
        <f t="shared" si="51"/>
        <v>款</v>
      </c>
    </row>
    <row r="829" s="264" customFormat="1" ht="36" customHeight="1" spans="1:8">
      <c r="A829" s="354">
        <f t="shared" si="48"/>
        <v>7</v>
      </c>
      <c r="B829" s="239">
        <v>2120501</v>
      </c>
      <c r="C829" s="382" t="s">
        <v>754</v>
      </c>
      <c r="D829" s="371">
        <v>628</v>
      </c>
      <c r="E829" s="371">
        <v>869</v>
      </c>
      <c r="F829" s="372">
        <f t="shared" si="49"/>
        <v>0.384</v>
      </c>
      <c r="G829" s="370" t="str">
        <f t="shared" si="50"/>
        <v>是</v>
      </c>
      <c r="H829" s="218" t="str">
        <f t="shared" si="51"/>
        <v>项</v>
      </c>
    </row>
    <row r="830" s="218" customFormat="1" ht="36" customHeight="1" spans="1:8">
      <c r="A830" s="354">
        <f t="shared" si="48"/>
        <v>5</v>
      </c>
      <c r="B830" s="236">
        <v>21206</v>
      </c>
      <c r="C830" s="237" t="s">
        <v>755</v>
      </c>
      <c r="D830" s="371">
        <f t="shared" si="52"/>
        <v>0</v>
      </c>
      <c r="E830" s="371">
        <f t="shared" si="53"/>
        <v>0</v>
      </c>
      <c r="F830" s="372" t="str">
        <f t="shared" si="49"/>
        <v/>
      </c>
      <c r="G830" s="370" t="str">
        <f t="shared" si="50"/>
        <v>否</v>
      </c>
      <c r="H830" s="218" t="str">
        <f t="shared" si="51"/>
        <v>款</v>
      </c>
    </row>
    <row r="831" s="264" customFormat="1" ht="36" customHeight="1" spans="1:8">
      <c r="A831" s="354">
        <f t="shared" si="48"/>
        <v>7</v>
      </c>
      <c r="B831" s="239">
        <v>2120601</v>
      </c>
      <c r="C831" s="382" t="s">
        <v>756</v>
      </c>
      <c r="D831" s="371">
        <v>0</v>
      </c>
      <c r="E831" s="371"/>
      <c r="F831" s="372" t="str">
        <f t="shared" si="49"/>
        <v/>
      </c>
      <c r="G831" s="370" t="str">
        <f t="shared" si="50"/>
        <v>否</v>
      </c>
      <c r="H831" s="218" t="str">
        <f t="shared" si="51"/>
        <v>项</v>
      </c>
    </row>
    <row r="832" s="218" customFormat="1" ht="36" customHeight="1" spans="1:8">
      <c r="A832" s="354">
        <f t="shared" si="48"/>
        <v>5</v>
      </c>
      <c r="B832" s="236">
        <v>21299</v>
      </c>
      <c r="C832" s="237" t="s">
        <v>757</v>
      </c>
      <c r="D832" s="371">
        <f t="shared" si="52"/>
        <v>7784</v>
      </c>
      <c r="E832" s="371">
        <f t="shared" si="53"/>
        <v>2640</v>
      </c>
      <c r="F832" s="372">
        <f t="shared" si="49"/>
        <v>-0.661</v>
      </c>
      <c r="G832" s="370" t="str">
        <f t="shared" si="50"/>
        <v>是</v>
      </c>
      <c r="H832" s="218" t="str">
        <f t="shared" si="51"/>
        <v>款</v>
      </c>
    </row>
    <row r="833" s="264" customFormat="1" ht="36" customHeight="1" spans="1:8">
      <c r="A833" s="354">
        <f t="shared" si="48"/>
        <v>7</v>
      </c>
      <c r="B833" s="239">
        <v>2129999</v>
      </c>
      <c r="C833" s="382" t="s">
        <v>758</v>
      </c>
      <c r="D833" s="371">
        <v>7784</v>
      </c>
      <c r="E833" s="371">
        <v>2640</v>
      </c>
      <c r="F833" s="372">
        <f t="shared" si="49"/>
        <v>-0.661</v>
      </c>
      <c r="G833" s="370" t="str">
        <f t="shared" si="50"/>
        <v>是</v>
      </c>
      <c r="H833" s="218" t="str">
        <f t="shared" si="51"/>
        <v>项</v>
      </c>
    </row>
    <row r="834" s="218" customFormat="1" ht="36" customHeight="1" spans="1:8">
      <c r="A834" s="354">
        <f t="shared" si="48"/>
        <v>3</v>
      </c>
      <c r="B834" s="231">
        <v>213</v>
      </c>
      <c r="C834" s="232" t="s">
        <v>100</v>
      </c>
      <c r="D834" s="368">
        <f>SUM(D835,D861,D886,D914,D925,D932,D939,D942)</f>
        <v>23262</v>
      </c>
      <c r="E834" s="368">
        <f>SUM(E835,E861,E886,E914,E925,E932,E939,E942)</f>
        <v>27004</v>
      </c>
      <c r="F834" s="369">
        <f t="shared" si="49"/>
        <v>0.161</v>
      </c>
      <c r="G834" s="370" t="str">
        <f t="shared" si="50"/>
        <v>是</v>
      </c>
      <c r="H834" s="218" t="str">
        <f t="shared" si="51"/>
        <v>类</v>
      </c>
    </row>
    <row r="835" s="218" customFormat="1" ht="36" customHeight="1" spans="1:8">
      <c r="A835" s="354">
        <f t="shared" si="48"/>
        <v>5</v>
      </c>
      <c r="B835" s="236">
        <v>21301</v>
      </c>
      <c r="C835" s="237" t="s">
        <v>759</v>
      </c>
      <c r="D835" s="371">
        <f>SUM(D836:D860)</f>
        <v>7226</v>
      </c>
      <c r="E835" s="371">
        <f>SUM(E836:E860)</f>
        <v>8238</v>
      </c>
      <c r="F835" s="372">
        <f t="shared" si="49"/>
        <v>0.14</v>
      </c>
      <c r="G835" s="370" t="str">
        <f t="shared" si="50"/>
        <v>是</v>
      </c>
      <c r="H835" s="218" t="str">
        <f t="shared" si="51"/>
        <v>款</v>
      </c>
    </row>
    <row r="836" s="264" customFormat="1" ht="36" customHeight="1" spans="1:8">
      <c r="A836" s="354">
        <f t="shared" ref="A836:A899" si="54">LEN(B836)</f>
        <v>7</v>
      </c>
      <c r="B836" s="236">
        <v>2130101</v>
      </c>
      <c r="C836" s="237" t="s">
        <v>139</v>
      </c>
      <c r="D836" s="371">
        <v>359</v>
      </c>
      <c r="E836" s="371">
        <v>409</v>
      </c>
      <c r="F836" s="372">
        <f t="shared" ref="F836:F899" si="55">IF(D836&gt;0,E836/D836-1,IF(D836&lt;0,-(E836/D836-1),""))</f>
        <v>0.139</v>
      </c>
      <c r="G836" s="370" t="str">
        <f t="shared" ref="G836:G899" si="56">IF(LEN(B836)=3,"是",IF(C836&lt;&gt;"",IF(SUM(D836:E836)&lt;&gt;0,"是","否"),"是"))</f>
        <v>是</v>
      </c>
      <c r="H836" s="218" t="str">
        <f t="shared" ref="H836:H899" si="57">IF(LEN(B836)=3,"类",IF(LEN(B836)=5,"款","项"))</f>
        <v>项</v>
      </c>
    </row>
    <row r="837" s="264" customFormat="1" ht="36" customHeight="1" spans="1:8">
      <c r="A837" s="354">
        <f t="shared" si="54"/>
        <v>7</v>
      </c>
      <c r="B837" s="236">
        <v>2130102</v>
      </c>
      <c r="C837" s="237" t="s">
        <v>140</v>
      </c>
      <c r="D837" s="371">
        <v>0</v>
      </c>
      <c r="E837" s="371">
        <v>8</v>
      </c>
      <c r="F837" s="372" t="str">
        <f t="shared" si="55"/>
        <v/>
      </c>
      <c r="G837" s="370" t="str">
        <f t="shared" si="56"/>
        <v>是</v>
      </c>
      <c r="H837" s="218" t="str">
        <f t="shared" si="57"/>
        <v>项</v>
      </c>
    </row>
    <row r="838" s="264" customFormat="1" ht="36" customHeight="1" spans="1:8">
      <c r="A838" s="354">
        <f t="shared" si="54"/>
        <v>7</v>
      </c>
      <c r="B838" s="236">
        <v>2130103</v>
      </c>
      <c r="C838" s="237" t="s">
        <v>141</v>
      </c>
      <c r="D838" s="371">
        <v>0</v>
      </c>
      <c r="E838" s="371"/>
      <c r="F838" s="372" t="str">
        <f t="shared" si="55"/>
        <v/>
      </c>
      <c r="G838" s="370" t="str">
        <f t="shared" si="56"/>
        <v>否</v>
      </c>
      <c r="H838" s="218" t="str">
        <f t="shared" si="57"/>
        <v>项</v>
      </c>
    </row>
    <row r="839" s="264" customFormat="1" ht="36" customHeight="1" spans="1:8">
      <c r="A839" s="354">
        <f t="shared" si="54"/>
        <v>7</v>
      </c>
      <c r="B839" s="236">
        <v>2130104</v>
      </c>
      <c r="C839" s="237" t="s">
        <v>148</v>
      </c>
      <c r="D839" s="371">
        <v>3247</v>
      </c>
      <c r="E839" s="371">
        <v>3138</v>
      </c>
      <c r="F839" s="372">
        <f t="shared" si="55"/>
        <v>-0.034</v>
      </c>
      <c r="G839" s="370" t="str">
        <f t="shared" si="56"/>
        <v>是</v>
      </c>
      <c r="H839" s="218" t="str">
        <f t="shared" si="57"/>
        <v>项</v>
      </c>
    </row>
    <row r="840" s="264" customFormat="1" ht="36" customHeight="1" spans="1:8">
      <c r="A840" s="354">
        <f t="shared" si="54"/>
        <v>7</v>
      </c>
      <c r="B840" s="236">
        <v>2130105</v>
      </c>
      <c r="C840" s="237" t="s">
        <v>760</v>
      </c>
      <c r="D840" s="371">
        <v>0</v>
      </c>
      <c r="E840" s="371"/>
      <c r="F840" s="372" t="str">
        <f t="shared" si="55"/>
        <v/>
      </c>
      <c r="G840" s="370" t="str">
        <f t="shared" si="56"/>
        <v>否</v>
      </c>
      <c r="H840" s="218" t="str">
        <f t="shared" si="57"/>
        <v>项</v>
      </c>
    </row>
    <row r="841" s="264" customFormat="1" ht="36" customHeight="1" spans="1:8">
      <c r="A841" s="354">
        <f t="shared" si="54"/>
        <v>7</v>
      </c>
      <c r="B841" s="236">
        <v>2130106</v>
      </c>
      <c r="C841" s="237" t="s">
        <v>761</v>
      </c>
      <c r="D841" s="371">
        <v>1182</v>
      </c>
      <c r="E841" s="371">
        <v>1314</v>
      </c>
      <c r="F841" s="372">
        <f t="shared" si="55"/>
        <v>0.112</v>
      </c>
      <c r="G841" s="370" t="str">
        <f t="shared" si="56"/>
        <v>是</v>
      </c>
      <c r="H841" s="218" t="str">
        <f t="shared" si="57"/>
        <v>项</v>
      </c>
    </row>
    <row r="842" s="264" customFormat="1" ht="36" customHeight="1" spans="1:8">
      <c r="A842" s="354">
        <f t="shared" si="54"/>
        <v>7</v>
      </c>
      <c r="B842" s="236">
        <v>2130108</v>
      </c>
      <c r="C842" s="237" t="s">
        <v>762</v>
      </c>
      <c r="D842" s="371">
        <v>50</v>
      </c>
      <c r="E842" s="371">
        <v>113</v>
      </c>
      <c r="F842" s="372">
        <f t="shared" si="55"/>
        <v>1.26</v>
      </c>
      <c r="G842" s="370" t="str">
        <f t="shared" si="56"/>
        <v>是</v>
      </c>
      <c r="H842" s="218" t="str">
        <f t="shared" si="57"/>
        <v>项</v>
      </c>
    </row>
    <row r="843" s="264" customFormat="1" ht="36" customHeight="1" spans="1:8">
      <c r="A843" s="354">
        <f t="shared" si="54"/>
        <v>7</v>
      </c>
      <c r="B843" s="236">
        <v>2130109</v>
      </c>
      <c r="C843" s="237" t="s">
        <v>763</v>
      </c>
      <c r="D843" s="371">
        <v>0</v>
      </c>
      <c r="E843" s="371">
        <v>6</v>
      </c>
      <c r="F843" s="372" t="str">
        <f t="shared" si="55"/>
        <v/>
      </c>
      <c r="G843" s="370" t="str">
        <f t="shared" si="56"/>
        <v>是</v>
      </c>
      <c r="H843" s="218" t="str">
        <f t="shared" si="57"/>
        <v>项</v>
      </c>
    </row>
    <row r="844" s="264" customFormat="1" ht="36" customHeight="1" spans="1:8">
      <c r="A844" s="354">
        <f t="shared" si="54"/>
        <v>7</v>
      </c>
      <c r="B844" s="236">
        <v>2130110</v>
      </c>
      <c r="C844" s="237" t="s">
        <v>764</v>
      </c>
      <c r="D844" s="371">
        <v>0</v>
      </c>
      <c r="E844" s="371"/>
      <c r="F844" s="372" t="str">
        <f t="shared" si="55"/>
        <v/>
      </c>
      <c r="G844" s="370" t="str">
        <f t="shared" si="56"/>
        <v>否</v>
      </c>
      <c r="H844" s="218" t="str">
        <f t="shared" si="57"/>
        <v>项</v>
      </c>
    </row>
    <row r="845" s="264" customFormat="1" ht="36" customHeight="1" spans="1:8">
      <c r="A845" s="354">
        <f t="shared" si="54"/>
        <v>7</v>
      </c>
      <c r="B845" s="236">
        <v>2130111</v>
      </c>
      <c r="C845" s="237" t="s">
        <v>765</v>
      </c>
      <c r="D845" s="371">
        <v>104</v>
      </c>
      <c r="E845" s="371">
        <v>104</v>
      </c>
      <c r="F845" s="372">
        <f t="shared" si="55"/>
        <v>0</v>
      </c>
      <c r="G845" s="370" t="str">
        <f t="shared" si="56"/>
        <v>是</v>
      </c>
      <c r="H845" s="218" t="str">
        <f t="shared" si="57"/>
        <v>项</v>
      </c>
    </row>
    <row r="846" s="264" customFormat="1" ht="36" customHeight="1" spans="1:8">
      <c r="A846" s="354">
        <f t="shared" si="54"/>
        <v>7</v>
      </c>
      <c r="B846" s="236">
        <v>2130112</v>
      </c>
      <c r="C846" s="237" t="s">
        <v>766</v>
      </c>
      <c r="D846" s="371">
        <v>0</v>
      </c>
      <c r="E846" s="371"/>
      <c r="F846" s="372" t="str">
        <f t="shared" si="55"/>
        <v/>
      </c>
      <c r="G846" s="370" t="str">
        <f t="shared" si="56"/>
        <v>否</v>
      </c>
      <c r="H846" s="218" t="str">
        <f t="shared" si="57"/>
        <v>项</v>
      </c>
    </row>
    <row r="847" s="264" customFormat="1" ht="36" customHeight="1" spans="1:8">
      <c r="A847" s="354">
        <f t="shared" si="54"/>
        <v>7</v>
      </c>
      <c r="B847" s="236">
        <v>2130114</v>
      </c>
      <c r="C847" s="237" t="s">
        <v>767</v>
      </c>
      <c r="D847" s="371">
        <v>0</v>
      </c>
      <c r="E847" s="371"/>
      <c r="F847" s="372" t="str">
        <f t="shared" si="55"/>
        <v/>
      </c>
      <c r="G847" s="370" t="str">
        <f t="shared" si="56"/>
        <v>否</v>
      </c>
      <c r="H847" s="218" t="str">
        <f t="shared" si="57"/>
        <v>项</v>
      </c>
    </row>
    <row r="848" s="264" customFormat="1" ht="36" customHeight="1" spans="1:8">
      <c r="A848" s="354">
        <f t="shared" si="54"/>
        <v>7</v>
      </c>
      <c r="B848" s="236">
        <v>2130119</v>
      </c>
      <c r="C848" s="237" t="s">
        <v>768</v>
      </c>
      <c r="D848" s="371">
        <v>16</v>
      </c>
      <c r="E848" s="371"/>
      <c r="F848" s="372">
        <f t="shared" si="55"/>
        <v>-1</v>
      </c>
      <c r="G848" s="370" t="str">
        <f t="shared" si="56"/>
        <v>是</v>
      </c>
      <c r="H848" s="218" t="str">
        <f t="shared" si="57"/>
        <v>项</v>
      </c>
    </row>
    <row r="849" s="264" customFormat="1" ht="36" customHeight="1" spans="1:8">
      <c r="A849" s="354">
        <f t="shared" si="54"/>
        <v>7</v>
      </c>
      <c r="B849" s="236">
        <v>2130120</v>
      </c>
      <c r="C849" s="237" t="s">
        <v>769</v>
      </c>
      <c r="D849" s="371">
        <v>0</v>
      </c>
      <c r="E849" s="371"/>
      <c r="F849" s="372" t="str">
        <f t="shared" si="55"/>
        <v/>
      </c>
      <c r="G849" s="370" t="str">
        <f t="shared" si="56"/>
        <v>否</v>
      </c>
      <c r="H849" s="218" t="str">
        <f t="shared" si="57"/>
        <v>项</v>
      </c>
    </row>
    <row r="850" s="264" customFormat="1" ht="36" customHeight="1" spans="1:8">
      <c r="A850" s="354">
        <f t="shared" si="54"/>
        <v>7</v>
      </c>
      <c r="B850" s="236">
        <v>2130121</v>
      </c>
      <c r="C850" s="237" t="s">
        <v>770</v>
      </c>
      <c r="D850" s="371">
        <v>0</v>
      </c>
      <c r="E850" s="371"/>
      <c r="F850" s="372" t="str">
        <f t="shared" si="55"/>
        <v/>
      </c>
      <c r="G850" s="370" t="str">
        <f t="shared" si="56"/>
        <v>否</v>
      </c>
      <c r="H850" s="218" t="str">
        <f t="shared" si="57"/>
        <v>项</v>
      </c>
    </row>
    <row r="851" s="264" customFormat="1" ht="36" customHeight="1" spans="1:8">
      <c r="A851" s="354">
        <f t="shared" si="54"/>
        <v>7</v>
      </c>
      <c r="B851" s="236">
        <v>2130122</v>
      </c>
      <c r="C851" s="237" t="s">
        <v>771</v>
      </c>
      <c r="D851" s="371">
        <v>190</v>
      </c>
      <c r="E851" s="371">
        <v>20</v>
      </c>
      <c r="F851" s="372">
        <f t="shared" si="55"/>
        <v>-0.895</v>
      </c>
      <c r="G851" s="370" t="str">
        <f t="shared" si="56"/>
        <v>是</v>
      </c>
      <c r="H851" s="218" t="str">
        <f t="shared" si="57"/>
        <v>项</v>
      </c>
    </row>
    <row r="852" s="264" customFormat="1" ht="36" customHeight="1" spans="1:8">
      <c r="A852" s="354">
        <f t="shared" si="54"/>
        <v>7</v>
      </c>
      <c r="B852" s="236">
        <v>2130124</v>
      </c>
      <c r="C852" s="237" t="s">
        <v>772</v>
      </c>
      <c r="D852" s="371">
        <v>0</v>
      </c>
      <c r="E852" s="371">
        <v>9</v>
      </c>
      <c r="F852" s="372" t="str">
        <f t="shared" si="55"/>
        <v/>
      </c>
      <c r="G852" s="370" t="str">
        <f t="shared" si="56"/>
        <v>是</v>
      </c>
      <c r="H852" s="218" t="str">
        <f t="shared" si="57"/>
        <v>项</v>
      </c>
    </row>
    <row r="853" s="264" customFormat="1" ht="36" customHeight="1" spans="1:8">
      <c r="A853" s="354">
        <f t="shared" si="54"/>
        <v>7</v>
      </c>
      <c r="B853" s="236">
        <v>2130125</v>
      </c>
      <c r="C853" s="237" t="s">
        <v>773</v>
      </c>
      <c r="D853" s="371">
        <v>0</v>
      </c>
      <c r="E853" s="371">
        <v>1</v>
      </c>
      <c r="F853" s="372" t="str">
        <f t="shared" si="55"/>
        <v/>
      </c>
      <c r="G853" s="370" t="str">
        <f t="shared" si="56"/>
        <v>是</v>
      </c>
      <c r="H853" s="218" t="str">
        <f t="shared" si="57"/>
        <v>项</v>
      </c>
    </row>
    <row r="854" s="264" customFormat="1" ht="36" customHeight="1" spans="1:8">
      <c r="A854" s="354">
        <f t="shared" si="54"/>
        <v>7</v>
      </c>
      <c r="B854" s="236">
        <v>2130126</v>
      </c>
      <c r="C854" s="237" t="s">
        <v>774</v>
      </c>
      <c r="D854" s="371">
        <v>968</v>
      </c>
      <c r="E854" s="371">
        <v>677</v>
      </c>
      <c r="F854" s="372">
        <f t="shared" si="55"/>
        <v>-0.301</v>
      </c>
      <c r="G854" s="370" t="str">
        <f t="shared" si="56"/>
        <v>是</v>
      </c>
      <c r="H854" s="218" t="str">
        <f t="shared" si="57"/>
        <v>项</v>
      </c>
    </row>
    <row r="855" s="264" customFormat="1" ht="36" customHeight="1" spans="1:8">
      <c r="A855" s="354">
        <f t="shared" si="54"/>
        <v>7</v>
      </c>
      <c r="B855" s="236">
        <v>2130135</v>
      </c>
      <c r="C855" s="237" t="s">
        <v>775</v>
      </c>
      <c r="D855" s="371">
        <v>150</v>
      </c>
      <c r="E855" s="371"/>
      <c r="F855" s="372">
        <f t="shared" si="55"/>
        <v>-1</v>
      </c>
      <c r="G855" s="370" t="str">
        <f t="shared" si="56"/>
        <v>是</v>
      </c>
      <c r="H855" s="218" t="str">
        <f t="shared" si="57"/>
        <v>项</v>
      </c>
    </row>
    <row r="856" s="264" customFormat="1" ht="36" customHeight="1" spans="1:8">
      <c r="A856" s="354">
        <f t="shared" si="54"/>
        <v>7</v>
      </c>
      <c r="B856" s="236">
        <v>2130142</v>
      </c>
      <c r="C856" s="237" t="s">
        <v>776</v>
      </c>
      <c r="D856" s="371">
        <v>270</v>
      </c>
      <c r="E856" s="371"/>
      <c r="F856" s="372">
        <f t="shared" si="55"/>
        <v>-1</v>
      </c>
      <c r="G856" s="370" t="str">
        <f t="shared" si="56"/>
        <v>是</v>
      </c>
      <c r="H856" s="218" t="str">
        <f t="shared" si="57"/>
        <v>项</v>
      </c>
    </row>
    <row r="857" s="264" customFormat="1" ht="36" customHeight="1" spans="1:8">
      <c r="A857" s="354">
        <f t="shared" si="54"/>
        <v>7</v>
      </c>
      <c r="B857" s="236">
        <v>2130148</v>
      </c>
      <c r="C857" s="240" t="s">
        <v>1618</v>
      </c>
      <c r="D857" s="371">
        <v>0</v>
      </c>
      <c r="E857" s="371"/>
      <c r="F857" s="372" t="str">
        <f t="shared" si="55"/>
        <v/>
      </c>
      <c r="G857" s="370" t="str">
        <f t="shared" si="56"/>
        <v>否</v>
      </c>
      <c r="H857" s="218" t="str">
        <f t="shared" si="57"/>
        <v>项</v>
      </c>
    </row>
    <row r="858" s="264" customFormat="1" ht="36" customHeight="1" spans="1:8">
      <c r="A858" s="354">
        <f t="shared" si="54"/>
        <v>7</v>
      </c>
      <c r="B858" s="236">
        <v>2130152</v>
      </c>
      <c r="C858" s="237" t="s">
        <v>778</v>
      </c>
      <c r="D858" s="371">
        <v>0</v>
      </c>
      <c r="E858" s="371"/>
      <c r="F858" s="372" t="str">
        <f t="shared" si="55"/>
        <v/>
      </c>
      <c r="G858" s="370" t="str">
        <f t="shared" si="56"/>
        <v>否</v>
      </c>
      <c r="H858" s="218" t="str">
        <f t="shared" si="57"/>
        <v>项</v>
      </c>
    </row>
    <row r="859" s="264" customFormat="1" ht="36" customHeight="1" spans="1:8">
      <c r="A859" s="354">
        <f t="shared" si="54"/>
        <v>7</v>
      </c>
      <c r="B859" s="236">
        <v>2130153</v>
      </c>
      <c r="C859" s="237" t="s">
        <v>779</v>
      </c>
      <c r="D859" s="371">
        <v>344</v>
      </c>
      <c r="E859" s="371">
        <v>1071</v>
      </c>
      <c r="F859" s="372">
        <f t="shared" si="55"/>
        <v>2.113</v>
      </c>
      <c r="G859" s="370" t="str">
        <f t="shared" si="56"/>
        <v>是</v>
      </c>
      <c r="H859" s="218" t="str">
        <f t="shared" si="57"/>
        <v>项</v>
      </c>
    </row>
    <row r="860" s="264" customFormat="1" ht="36" customHeight="1" spans="1:8">
      <c r="A860" s="354">
        <f t="shared" si="54"/>
        <v>7</v>
      </c>
      <c r="B860" s="236">
        <v>2130199</v>
      </c>
      <c r="C860" s="237" t="s">
        <v>780</v>
      </c>
      <c r="D860" s="371">
        <v>346</v>
      </c>
      <c r="E860" s="371">
        <v>1368</v>
      </c>
      <c r="F860" s="372">
        <f t="shared" si="55"/>
        <v>2.954</v>
      </c>
      <c r="G860" s="370" t="str">
        <f t="shared" si="56"/>
        <v>是</v>
      </c>
      <c r="H860" s="218" t="str">
        <f t="shared" si="57"/>
        <v>项</v>
      </c>
    </row>
    <row r="861" s="218" customFormat="1" ht="36" customHeight="1" spans="1:8">
      <c r="A861" s="354">
        <f t="shared" si="54"/>
        <v>5</v>
      </c>
      <c r="B861" s="236">
        <v>21302</v>
      </c>
      <c r="C861" s="237" t="s">
        <v>781</v>
      </c>
      <c r="D861" s="371">
        <f>SUM(D862:D885)</f>
        <v>3004</v>
      </c>
      <c r="E861" s="371">
        <f>SUM(E862:E885)</f>
        <v>2523</v>
      </c>
      <c r="F861" s="372">
        <f t="shared" si="55"/>
        <v>-0.16</v>
      </c>
      <c r="G861" s="370" t="str">
        <f t="shared" si="56"/>
        <v>是</v>
      </c>
      <c r="H861" s="218" t="str">
        <f t="shared" si="57"/>
        <v>款</v>
      </c>
    </row>
    <row r="862" s="264" customFormat="1" ht="36" customHeight="1" spans="1:8">
      <c r="A862" s="354">
        <f t="shared" si="54"/>
        <v>7</v>
      </c>
      <c r="B862" s="236">
        <v>2130201</v>
      </c>
      <c r="C862" s="237" t="s">
        <v>139</v>
      </c>
      <c r="D862" s="371">
        <v>268</v>
      </c>
      <c r="E862" s="371">
        <v>297</v>
      </c>
      <c r="F862" s="372">
        <f t="shared" si="55"/>
        <v>0.108</v>
      </c>
      <c r="G862" s="370" t="str">
        <f t="shared" si="56"/>
        <v>是</v>
      </c>
      <c r="H862" s="218" t="str">
        <f t="shared" si="57"/>
        <v>项</v>
      </c>
    </row>
    <row r="863" s="264" customFormat="1" ht="36" customHeight="1" spans="1:8">
      <c r="A863" s="354">
        <f t="shared" si="54"/>
        <v>7</v>
      </c>
      <c r="B863" s="236">
        <v>2130202</v>
      </c>
      <c r="C863" s="237" t="s">
        <v>140</v>
      </c>
      <c r="D863" s="371">
        <v>0</v>
      </c>
      <c r="E863" s="371"/>
      <c r="F863" s="372" t="str">
        <f t="shared" si="55"/>
        <v/>
      </c>
      <c r="G863" s="370" t="str">
        <f t="shared" si="56"/>
        <v>否</v>
      </c>
      <c r="H863" s="218" t="str">
        <f t="shared" si="57"/>
        <v>项</v>
      </c>
    </row>
    <row r="864" s="264" customFormat="1" ht="36" customHeight="1" spans="1:8">
      <c r="A864" s="354">
        <f t="shared" si="54"/>
        <v>7</v>
      </c>
      <c r="B864" s="236">
        <v>2130203</v>
      </c>
      <c r="C864" s="237" t="s">
        <v>141</v>
      </c>
      <c r="D864" s="371">
        <v>0</v>
      </c>
      <c r="E864" s="371"/>
      <c r="F864" s="372" t="str">
        <f t="shared" si="55"/>
        <v/>
      </c>
      <c r="G864" s="370" t="str">
        <f t="shared" si="56"/>
        <v>否</v>
      </c>
      <c r="H864" s="218" t="str">
        <f t="shared" si="57"/>
        <v>项</v>
      </c>
    </row>
    <row r="865" s="264" customFormat="1" ht="36" customHeight="1" spans="1:8">
      <c r="A865" s="354">
        <f t="shared" si="54"/>
        <v>7</v>
      </c>
      <c r="B865" s="236">
        <v>2130204</v>
      </c>
      <c r="C865" s="237" t="s">
        <v>782</v>
      </c>
      <c r="D865" s="371">
        <v>433</v>
      </c>
      <c r="E865" s="371">
        <v>383</v>
      </c>
      <c r="F865" s="372">
        <f t="shared" si="55"/>
        <v>-0.115</v>
      </c>
      <c r="G865" s="370" t="str">
        <f t="shared" si="56"/>
        <v>是</v>
      </c>
      <c r="H865" s="218" t="str">
        <f t="shared" si="57"/>
        <v>项</v>
      </c>
    </row>
    <row r="866" s="264" customFormat="1" ht="36" customHeight="1" spans="1:8">
      <c r="A866" s="354">
        <f t="shared" si="54"/>
        <v>7</v>
      </c>
      <c r="B866" s="236">
        <v>2130205</v>
      </c>
      <c r="C866" s="237" t="s">
        <v>783</v>
      </c>
      <c r="D866" s="371">
        <v>799</v>
      </c>
      <c r="E866" s="371">
        <v>1168</v>
      </c>
      <c r="F866" s="372">
        <f t="shared" si="55"/>
        <v>0.462</v>
      </c>
      <c r="G866" s="370" t="str">
        <f t="shared" si="56"/>
        <v>是</v>
      </c>
      <c r="H866" s="218" t="str">
        <f t="shared" si="57"/>
        <v>项</v>
      </c>
    </row>
    <row r="867" s="264" customFormat="1" ht="36" customHeight="1" spans="1:8">
      <c r="A867" s="354">
        <f t="shared" si="54"/>
        <v>7</v>
      </c>
      <c r="B867" s="236">
        <v>2130206</v>
      </c>
      <c r="C867" s="237" t="s">
        <v>784</v>
      </c>
      <c r="D867" s="371">
        <v>0</v>
      </c>
      <c r="E867" s="371"/>
      <c r="F867" s="372" t="str">
        <f t="shared" si="55"/>
        <v/>
      </c>
      <c r="G867" s="370" t="str">
        <f t="shared" si="56"/>
        <v>否</v>
      </c>
      <c r="H867" s="218" t="str">
        <f t="shared" si="57"/>
        <v>项</v>
      </c>
    </row>
    <row r="868" s="264" customFormat="1" ht="36" customHeight="1" spans="1:8">
      <c r="A868" s="354">
        <f t="shared" si="54"/>
        <v>7</v>
      </c>
      <c r="B868" s="236">
        <v>2130207</v>
      </c>
      <c r="C868" s="237" t="s">
        <v>785</v>
      </c>
      <c r="D868" s="371">
        <v>43</v>
      </c>
      <c r="E868" s="371"/>
      <c r="F868" s="372">
        <f t="shared" si="55"/>
        <v>-1</v>
      </c>
      <c r="G868" s="370" t="str">
        <f t="shared" si="56"/>
        <v>是</v>
      </c>
      <c r="H868" s="218" t="str">
        <f t="shared" si="57"/>
        <v>项</v>
      </c>
    </row>
    <row r="869" s="264" customFormat="1" ht="36" customHeight="1" spans="1:8">
      <c r="A869" s="354">
        <f t="shared" si="54"/>
        <v>7</v>
      </c>
      <c r="B869" s="236">
        <v>2130209</v>
      </c>
      <c r="C869" s="237" t="s">
        <v>786</v>
      </c>
      <c r="D869" s="371">
        <v>450</v>
      </c>
      <c r="E869" s="371">
        <v>40</v>
      </c>
      <c r="F869" s="372">
        <f t="shared" si="55"/>
        <v>-0.911</v>
      </c>
      <c r="G869" s="370" t="str">
        <f t="shared" si="56"/>
        <v>是</v>
      </c>
      <c r="H869" s="218" t="str">
        <f t="shared" si="57"/>
        <v>项</v>
      </c>
    </row>
    <row r="870" s="264" customFormat="1" ht="36" customHeight="1" spans="1:8">
      <c r="A870" s="354">
        <f t="shared" si="54"/>
        <v>7</v>
      </c>
      <c r="B870" s="236">
        <v>2130210</v>
      </c>
      <c r="C870" s="242" t="s">
        <v>1619</v>
      </c>
      <c r="D870" s="371">
        <v>0</v>
      </c>
      <c r="E870" s="371"/>
      <c r="F870" s="372" t="str">
        <f t="shared" si="55"/>
        <v/>
      </c>
      <c r="G870" s="370" t="str">
        <f t="shared" si="56"/>
        <v>否</v>
      </c>
      <c r="H870" s="218" t="str">
        <f t="shared" si="57"/>
        <v>项</v>
      </c>
    </row>
    <row r="871" s="264" customFormat="1" ht="36" customHeight="1" spans="1:8">
      <c r="A871" s="354">
        <f t="shared" si="54"/>
        <v>7</v>
      </c>
      <c r="B871" s="236">
        <v>2130211</v>
      </c>
      <c r="C871" s="237" t="s">
        <v>788</v>
      </c>
      <c r="D871" s="371">
        <v>0</v>
      </c>
      <c r="E871" s="371">
        <v>20</v>
      </c>
      <c r="F871" s="372" t="str">
        <f t="shared" si="55"/>
        <v/>
      </c>
      <c r="G871" s="370" t="str">
        <f t="shared" si="56"/>
        <v>是</v>
      </c>
      <c r="H871" s="218" t="str">
        <f t="shared" si="57"/>
        <v>项</v>
      </c>
    </row>
    <row r="872" s="264" customFormat="1" ht="36" customHeight="1" spans="1:8">
      <c r="A872" s="354">
        <f t="shared" si="54"/>
        <v>7</v>
      </c>
      <c r="B872" s="236">
        <v>2130212</v>
      </c>
      <c r="C872" s="237" t="s">
        <v>789</v>
      </c>
      <c r="D872" s="371">
        <v>132</v>
      </c>
      <c r="E872" s="371"/>
      <c r="F872" s="372">
        <f t="shared" si="55"/>
        <v>-1</v>
      </c>
      <c r="G872" s="370" t="str">
        <f t="shared" si="56"/>
        <v>是</v>
      </c>
      <c r="H872" s="218" t="str">
        <f t="shared" si="57"/>
        <v>项</v>
      </c>
    </row>
    <row r="873" s="264" customFormat="1" ht="36" customHeight="1" spans="1:8">
      <c r="A873" s="354">
        <f t="shared" si="54"/>
        <v>7</v>
      </c>
      <c r="B873" s="236">
        <v>2130213</v>
      </c>
      <c r="C873" s="237" t="s">
        <v>790</v>
      </c>
      <c r="D873" s="371">
        <v>0</v>
      </c>
      <c r="E873" s="371">
        <v>30</v>
      </c>
      <c r="F873" s="372" t="str">
        <f t="shared" si="55"/>
        <v/>
      </c>
      <c r="G873" s="370" t="str">
        <f t="shared" si="56"/>
        <v>是</v>
      </c>
      <c r="H873" s="218" t="str">
        <f t="shared" si="57"/>
        <v>项</v>
      </c>
    </row>
    <row r="874" s="264" customFormat="1" ht="36" customHeight="1" spans="1:8">
      <c r="A874" s="354">
        <f t="shared" si="54"/>
        <v>7</v>
      </c>
      <c r="B874" s="236">
        <v>2130217</v>
      </c>
      <c r="C874" s="237" t="s">
        <v>791</v>
      </c>
      <c r="D874" s="371">
        <v>0</v>
      </c>
      <c r="E874" s="371"/>
      <c r="F874" s="372" t="str">
        <f t="shared" si="55"/>
        <v/>
      </c>
      <c r="G874" s="370" t="str">
        <f t="shared" si="56"/>
        <v>否</v>
      </c>
      <c r="H874" s="218" t="str">
        <f t="shared" si="57"/>
        <v>项</v>
      </c>
    </row>
    <row r="875" s="264" customFormat="1" ht="36" customHeight="1" spans="1:8">
      <c r="A875" s="354">
        <f t="shared" si="54"/>
        <v>7</v>
      </c>
      <c r="B875" s="236">
        <v>2130220</v>
      </c>
      <c r="C875" s="237" t="s">
        <v>792</v>
      </c>
      <c r="D875" s="371">
        <v>0</v>
      </c>
      <c r="E875" s="371"/>
      <c r="F875" s="372" t="str">
        <f t="shared" si="55"/>
        <v/>
      </c>
      <c r="G875" s="370" t="str">
        <f t="shared" si="56"/>
        <v>否</v>
      </c>
      <c r="H875" s="218" t="str">
        <f t="shared" si="57"/>
        <v>项</v>
      </c>
    </row>
    <row r="876" s="264" customFormat="1" ht="36" customHeight="1" spans="1:8">
      <c r="A876" s="354">
        <f t="shared" si="54"/>
        <v>7</v>
      </c>
      <c r="B876" s="236">
        <v>2130221</v>
      </c>
      <c r="C876" s="237" t="s">
        <v>793</v>
      </c>
      <c r="D876" s="371">
        <v>0</v>
      </c>
      <c r="E876" s="371"/>
      <c r="F876" s="372" t="str">
        <f t="shared" si="55"/>
        <v/>
      </c>
      <c r="G876" s="370" t="str">
        <f t="shared" si="56"/>
        <v>否</v>
      </c>
      <c r="H876" s="218" t="str">
        <f t="shared" si="57"/>
        <v>项</v>
      </c>
    </row>
    <row r="877" s="264" customFormat="1" ht="36" customHeight="1" spans="1:8">
      <c r="A877" s="354">
        <f t="shared" si="54"/>
        <v>7</v>
      </c>
      <c r="B877" s="236">
        <v>2130223</v>
      </c>
      <c r="C877" s="237" t="s">
        <v>794</v>
      </c>
      <c r="D877" s="371">
        <v>0</v>
      </c>
      <c r="E877" s="371"/>
      <c r="F877" s="372" t="str">
        <f t="shared" si="55"/>
        <v/>
      </c>
      <c r="G877" s="370" t="str">
        <f t="shared" si="56"/>
        <v>否</v>
      </c>
      <c r="H877" s="218" t="str">
        <f t="shared" si="57"/>
        <v>项</v>
      </c>
    </row>
    <row r="878" s="264" customFormat="1" ht="36" customHeight="1" spans="1:8">
      <c r="A878" s="354">
        <f t="shared" si="54"/>
        <v>7</v>
      </c>
      <c r="B878" s="236">
        <v>2130226</v>
      </c>
      <c r="C878" s="237" t="s">
        <v>795</v>
      </c>
      <c r="D878" s="371">
        <v>0</v>
      </c>
      <c r="E878" s="371"/>
      <c r="F878" s="372" t="str">
        <f t="shared" si="55"/>
        <v/>
      </c>
      <c r="G878" s="370" t="str">
        <f t="shared" si="56"/>
        <v>否</v>
      </c>
      <c r="H878" s="218" t="str">
        <f t="shared" si="57"/>
        <v>项</v>
      </c>
    </row>
    <row r="879" s="264" customFormat="1" ht="36" customHeight="1" spans="1:8">
      <c r="A879" s="354">
        <f t="shared" si="54"/>
        <v>7</v>
      </c>
      <c r="B879" s="236">
        <v>2130227</v>
      </c>
      <c r="C879" s="237" t="s">
        <v>796</v>
      </c>
      <c r="D879" s="371">
        <v>0</v>
      </c>
      <c r="E879" s="371"/>
      <c r="F879" s="372" t="str">
        <f t="shared" si="55"/>
        <v/>
      </c>
      <c r="G879" s="370" t="str">
        <f t="shared" si="56"/>
        <v>否</v>
      </c>
      <c r="H879" s="218" t="str">
        <f t="shared" si="57"/>
        <v>项</v>
      </c>
    </row>
    <row r="880" s="264" customFormat="1" ht="36" customHeight="1" spans="1:8">
      <c r="A880" s="354">
        <f t="shared" si="54"/>
        <v>7</v>
      </c>
      <c r="B880" s="236">
        <v>2130232</v>
      </c>
      <c r="C880" s="242" t="s">
        <v>1620</v>
      </c>
      <c r="D880" s="371">
        <v>0</v>
      </c>
      <c r="E880" s="371"/>
      <c r="F880" s="372" t="str">
        <f t="shared" si="55"/>
        <v/>
      </c>
      <c r="G880" s="370" t="str">
        <f t="shared" si="56"/>
        <v>否</v>
      </c>
      <c r="H880" s="218" t="str">
        <f t="shared" si="57"/>
        <v>项</v>
      </c>
    </row>
    <row r="881" s="264" customFormat="1" ht="36" customHeight="1" spans="1:8">
      <c r="A881" s="354">
        <f t="shared" si="54"/>
        <v>7</v>
      </c>
      <c r="B881" s="236">
        <v>2130234</v>
      </c>
      <c r="C881" s="237" t="s">
        <v>798</v>
      </c>
      <c r="D881" s="371">
        <v>267</v>
      </c>
      <c r="E881" s="371">
        <v>357</v>
      </c>
      <c r="F881" s="372">
        <f t="shared" si="55"/>
        <v>0.337</v>
      </c>
      <c r="G881" s="370" t="str">
        <f t="shared" si="56"/>
        <v>是</v>
      </c>
      <c r="H881" s="218" t="str">
        <f t="shared" si="57"/>
        <v>项</v>
      </c>
    </row>
    <row r="882" s="264" customFormat="1" ht="36" customHeight="1" spans="1:8">
      <c r="A882" s="354">
        <f t="shared" si="54"/>
        <v>7</v>
      </c>
      <c r="B882" s="236">
        <v>2130235</v>
      </c>
      <c r="C882" s="242" t="s">
        <v>1621</v>
      </c>
      <c r="D882" s="371">
        <v>0</v>
      </c>
      <c r="E882" s="371"/>
      <c r="F882" s="372" t="str">
        <f t="shared" si="55"/>
        <v/>
      </c>
      <c r="G882" s="370" t="str">
        <f t="shared" si="56"/>
        <v>否</v>
      </c>
      <c r="H882" s="218" t="str">
        <f t="shared" si="57"/>
        <v>项</v>
      </c>
    </row>
    <row r="883" s="264" customFormat="1" ht="36" customHeight="1" spans="1:8">
      <c r="A883" s="354">
        <f t="shared" si="54"/>
        <v>7</v>
      </c>
      <c r="B883" s="236">
        <v>2130236</v>
      </c>
      <c r="C883" s="237" t="s">
        <v>800</v>
      </c>
      <c r="D883" s="371">
        <v>12</v>
      </c>
      <c r="E883" s="371"/>
      <c r="F883" s="372">
        <f t="shared" si="55"/>
        <v>-1</v>
      </c>
      <c r="G883" s="370" t="str">
        <f t="shared" si="56"/>
        <v>是</v>
      </c>
      <c r="H883" s="218" t="str">
        <f t="shared" si="57"/>
        <v>项</v>
      </c>
    </row>
    <row r="884" s="264" customFormat="1" ht="36" customHeight="1" spans="1:8">
      <c r="A884" s="354">
        <f t="shared" si="54"/>
        <v>7</v>
      </c>
      <c r="B884" s="236">
        <v>2130237</v>
      </c>
      <c r="C884" s="237" t="s">
        <v>766</v>
      </c>
      <c r="D884" s="371">
        <v>0</v>
      </c>
      <c r="E884" s="371"/>
      <c r="F884" s="372" t="str">
        <f t="shared" si="55"/>
        <v/>
      </c>
      <c r="G884" s="370" t="str">
        <f t="shared" si="56"/>
        <v>否</v>
      </c>
      <c r="H884" s="218" t="str">
        <f t="shared" si="57"/>
        <v>项</v>
      </c>
    </row>
    <row r="885" s="264" customFormat="1" ht="36" customHeight="1" spans="1:8">
      <c r="A885" s="354">
        <f t="shared" si="54"/>
        <v>7</v>
      </c>
      <c r="B885" s="236">
        <v>2130299</v>
      </c>
      <c r="C885" s="237" t="s">
        <v>801</v>
      </c>
      <c r="D885" s="371">
        <v>600</v>
      </c>
      <c r="E885" s="371">
        <v>228</v>
      </c>
      <c r="F885" s="372">
        <f t="shared" si="55"/>
        <v>-0.62</v>
      </c>
      <c r="G885" s="370" t="str">
        <f t="shared" si="56"/>
        <v>是</v>
      </c>
      <c r="H885" s="218" t="str">
        <f t="shared" si="57"/>
        <v>项</v>
      </c>
    </row>
    <row r="886" s="218" customFormat="1" ht="36" customHeight="1" spans="1:8">
      <c r="A886" s="354">
        <f t="shared" si="54"/>
        <v>5</v>
      </c>
      <c r="B886" s="236">
        <v>21303</v>
      </c>
      <c r="C886" s="237" t="s">
        <v>802</v>
      </c>
      <c r="D886" s="371">
        <f>SUM(D887:D913)</f>
        <v>3207</v>
      </c>
      <c r="E886" s="371">
        <f>SUM(E887:E913)</f>
        <v>5573</v>
      </c>
      <c r="F886" s="372">
        <f t="shared" si="55"/>
        <v>0.738</v>
      </c>
      <c r="G886" s="370" t="str">
        <f t="shared" si="56"/>
        <v>是</v>
      </c>
      <c r="H886" s="218" t="str">
        <f t="shared" si="57"/>
        <v>款</v>
      </c>
    </row>
    <row r="887" s="264" customFormat="1" ht="36" customHeight="1" spans="1:8">
      <c r="A887" s="354">
        <f t="shared" si="54"/>
        <v>7</v>
      </c>
      <c r="B887" s="236">
        <v>2130301</v>
      </c>
      <c r="C887" s="237" t="s">
        <v>139</v>
      </c>
      <c r="D887" s="371">
        <v>248</v>
      </c>
      <c r="E887" s="371">
        <v>304</v>
      </c>
      <c r="F887" s="372">
        <f t="shared" si="55"/>
        <v>0.226</v>
      </c>
      <c r="G887" s="370" t="str">
        <f t="shared" si="56"/>
        <v>是</v>
      </c>
      <c r="H887" s="218" t="str">
        <f t="shared" si="57"/>
        <v>项</v>
      </c>
    </row>
    <row r="888" s="264" customFormat="1" ht="36" customHeight="1" spans="1:8">
      <c r="A888" s="354">
        <f t="shared" si="54"/>
        <v>7</v>
      </c>
      <c r="B888" s="236">
        <v>2130302</v>
      </c>
      <c r="C888" s="237" t="s">
        <v>140</v>
      </c>
      <c r="D888" s="371">
        <v>0</v>
      </c>
      <c r="E888" s="371"/>
      <c r="F888" s="372" t="str">
        <f t="shared" si="55"/>
        <v/>
      </c>
      <c r="G888" s="370" t="str">
        <f t="shared" si="56"/>
        <v>否</v>
      </c>
      <c r="H888" s="218" t="str">
        <f t="shared" si="57"/>
        <v>项</v>
      </c>
    </row>
    <row r="889" s="264" customFormat="1" ht="36" customHeight="1" spans="1:8">
      <c r="A889" s="354">
        <f t="shared" si="54"/>
        <v>7</v>
      </c>
      <c r="B889" s="236">
        <v>2130303</v>
      </c>
      <c r="C889" s="237" t="s">
        <v>141</v>
      </c>
      <c r="D889" s="371">
        <v>0</v>
      </c>
      <c r="E889" s="371"/>
      <c r="F889" s="372" t="str">
        <f t="shared" si="55"/>
        <v/>
      </c>
      <c r="G889" s="370" t="str">
        <f t="shared" si="56"/>
        <v>否</v>
      </c>
      <c r="H889" s="218" t="str">
        <f t="shared" si="57"/>
        <v>项</v>
      </c>
    </row>
    <row r="890" s="264" customFormat="1" ht="36" customHeight="1" spans="1:8">
      <c r="A890" s="354">
        <f t="shared" si="54"/>
        <v>7</v>
      </c>
      <c r="B890" s="236">
        <v>2130304</v>
      </c>
      <c r="C890" s="237" t="s">
        <v>803</v>
      </c>
      <c r="D890" s="371">
        <v>0</v>
      </c>
      <c r="E890" s="371"/>
      <c r="F890" s="372" t="str">
        <f t="shared" si="55"/>
        <v/>
      </c>
      <c r="G890" s="370" t="str">
        <f t="shared" si="56"/>
        <v>否</v>
      </c>
      <c r="H890" s="218" t="str">
        <f t="shared" si="57"/>
        <v>项</v>
      </c>
    </row>
    <row r="891" s="264" customFormat="1" ht="36" customHeight="1" spans="1:8">
      <c r="A891" s="354">
        <f t="shared" si="54"/>
        <v>7</v>
      </c>
      <c r="B891" s="236">
        <v>2130305</v>
      </c>
      <c r="C891" s="237" t="s">
        <v>804</v>
      </c>
      <c r="D891" s="371">
        <v>1806</v>
      </c>
      <c r="E891" s="371">
        <v>3598</v>
      </c>
      <c r="F891" s="372">
        <f t="shared" si="55"/>
        <v>0.992</v>
      </c>
      <c r="G891" s="370" t="str">
        <f t="shared" si="56"/>
        <v>是</v>
      </c>
      <c r="H891" s="218" t="str">
        <f t="shared" si="57"/>
        <v>项</v>
      </c>
    </row>
    <row r="892" s="264" customFormat="1" ht="36" customHeight="1" spans="1:8">
      <c r="A892" s="354">
        <f t="shared" si="54"/>
        <v>7</v>
      </c>
      <c r="B892" s="236">
        <v>2130306</v>
      </c>
      <c r="C892" s="237" t="s">
        <v>805</v>
      </c>
      <c r="D892" s="371">
        <v>22</v>
      </c>
      <c r="E892" s="371">
        <v>40</v>
      </c>
      <c r="F892" s="372">
        <f t="shared" si="55"/>
        <v>0.818</v>
      </c>
      <c r="G892" s="370" t="str">
        <f t="shared" si="56"/>
        <v>是</v>
      </c>
      <c r="H892" s="218" t="str">
        <f t="shared" si="57"/>
        <v>项</v>
      </c>
    </row>
    <row r="893" s="264" customFormat="1" ht="36" customHeight="1" spans="1:8">
      <c r="A893" s="354">
        <f t="shared" si="54"/>
        <v>7</v>
      </c>
      <c r="B893" s="236">
        <v>2130307</v>
      </c>
      <c r="C893" s="237" t="s">
        <v>806</v>
      </c>
      <c r="D893" s="371">
        <v>0</v>
      </c>
      <c r="E893" s="371"/>
      <c r="F893" s="372" t="str">
        <f t="shared" si="55"/>
        <v/>
      </c>
      <c r="G893" s="370" t="str">
        <f t="shared" si="56"/>
        <v>否</v>
      </c>
      <c r="H893" s="218" t="str">
        <f t="shared" si="57"/>
        <v>项</v>
      </c>
    </row>
    <row r="894" s="264" customFormat="1" ht="36" customHeight="1" spans="1:8">
      <c r="A894" s="354">
        <f t="shared" si="54"/>
        <v>7</v>
      </c>
      <c r="B894" s="236">
        <v>2130308</v>
      </c>
      <c r="C894" s="237" t="s">
        <v>807</v>
      </c>
      <c r="D894" s="371">
        <v>0</v>
      </c>
      <c r="E894" s="371"/>
      <c r="F894" s="372" t="str">
        <f t="shared" si="55"/>
        <v/>
      </c>
      <c r="G894" s="370" t="str">
        <f t="shared" si="56"/>
        <v>否</v>
      </c>
      <c r="H894" s="218" t="str">
        <f t="shared" si="57"/>
        <v>项</v>
      </c>
    </row>
    <row r="895" s="264" customFormat="1" ht="36" customHeight="1" spans="1:8">
      <c r="A895" s="354">
        <f t="shared" si="54"/>
        <v>7</v>
      </c>
      <c r="B895" s="236">
        <v>2130309</v>
      </c>
      <c r="C895" s="237" t="s">
        <v>808</v>
      </c>
      <c r="D895" s="371">
        <v>0</v>
      </c>
      <c r="E895" s="371"/>
      <c r="F895" s="372" t="str">
        <f t="shared" si="55"/>
        <v/>
      </c>
      <c r="G895" s="370" t="str">
        <f t="shared" si="56"/>
        <v>否</v>
      </c>
      <c r="H895" s="218" t="str">
        <f t="shared" si="57"/>
        <v>项</v>
      </c>
    </row>
    <row r="896" s="264" customFormat="1" ht="36" customHeight="1" spans="1:8">
      <c r="A896" s="354">
        <f t="shared" si="54"/>
        <v>7</v>
      </c>
      <c r="B896" s="236">
        <v>2130310</v>
      </c>
      <c r="C896" s="237" t="s">
        <v>809</v>
      </c>
      <c r="D896" s="371">
        <v>55</v>
      </c>
      <c r="E896" s="371">
        <v>56</v>
      </c>
      <c r="F896" s="372">
        <f t="shared" si="55"/>
        <v>0.018</v>
      </c>
      <c r="G896" s="370" t="str">
        <f t="shared" si="56"/>
        <v>是</v>
      </c>
      <c r="H896" s="218" t="str">
        <f t="shared" si="57"/>
        <v>项</v>
      </c>
    </row>
    <row r="897" s="264" customFormat="1" ht="36" customHeight="1" spans="1:8">
      <c r="A897" s="354">
        <f t="shared" si="54"/>
        <v>7</v>
      </c>
      <c r="B897" s="236">
        <v>2130311</v>
      </c>
      <c r="C897" s="237" t="s">
        <v>810</v>
      </c>
      <c r="D897" s="371">
        <v>191</v>
      </c>
      <c r="E897" s="371">
        <v>245</v>
      </c>
      <c r="F897" s="372">
        <f t="shared" si="55"/>
        <v>0.283</v>
      </c>
      <c r="G897" s="370" t="str">
        <f t="shared" si="56"/>
        <v>是</v>
      </c>
      <c r="H897" s="218" t="str">
        <f t="shared" si="57"/>
        <v>项</v>
      </c>
    </row>
    <row r="898" s="264" customFormat="1" ht="36" customHeight="1" spans="1:8">
      <c r="A898" s="354">
        <f t="shared" si="54"/>
        <v>7</v>
      </c>
      <c r="B898" s="236">
        <v>2130312</v>
      </c>
      <c r="C898" s="237" t="s">
        <v>811</v>
      </c>
      <c r="D898" s="371">
        <v>0</v>
      </c>
      <c r="E898" s="371">
        <v>20</v>
      </c>
      <c r="F898" s="372" t="str">
        <f t="shared" si="55"/>
        <v/>
      </c>
      <c r="G898" s="370" t="str">
        <f t="shared" si="56"/>
        <v>是</v>
      </c>
      <c r="H898" s="218" t="str">
        <f t="shared" si="57"/>
        <v>项</v>
      </c>
    </row>
    <row r="899" s="264" customFormat="1" ht="36" customHeight="1" spans="1:8">
      <c r="A899" s="354">
        <f t="shared" si="54"/>
        <v>7</v>
      </c>
      <c r="B899" s="236">
        <v>2130313</v>
      </c>
      <c r="C899" s="237" t="s">
        <v>812</v>
      </c>
      <c r="D899" s="371">
        <v>0</v>
      </c>
      <c r="E899" s="371"/>
      <c r="F899" s="372" t="str">
        <f t="shared" si="55"/>
        <v/>
      </c>
      <c r="G899" s="370" t="str">
        <f t="shared" si="56"/>
        <v>否</v>
      </c>
      <c r="H899" s="218" t="str">
        <f t="shared" si="57"/>
        <v>项</v>
      </c>
    </row>
    <row r="900" s="264" customFormat="1" ht="36" customHeight="1" spans="1:8">
      <c r="A900" s="354">
        <f t="shared" ref="A900:A963" si="58">LEN(B900)</f>
        <v>7</v>
      </c>
      <c r="B900" s="236">
        <v>2130314</v>
      </c>
      <c r="C900" s="237" t="s">
        <v>813</v>
      </c>
      <c r="D900" s="371">
        <v>41</v>
      </c>
      <c r="E900" s="371">
        <v>10</v>
      </c>
      <c r="F900" s="372">
        <f t="shared" ref="F900:F963" si="59">IF(D900&gt;0,E900/D900-1,IF(D900&lt;0,-(E900/D900-1),""))</f>
        <v>-0.756</v>
      </c>
      <c r="G900" s="370" t="str">
        <f t="shared" ref="G900:G963" si="60">IF(LEN(B900)=3,"是",IF(C900&lt;&gt;"",IF(SUM(D900:E900)&lt;&gt;0,"是","否"),"是"))</f>
        <v>是</v>
      </c>
      <c r="H900" s="218" t="str">
        <f t="shared" ref="H900:H963" si="61">IF(LEN(B900)=3,"类",IF(LEN(B900)=5,"款","项"))</f>
        <v>项</v>
      </c>
    </row>
    <row r="901" s="264" customFormat="1" ht="36" customHeight="1" spans="1:8">
      <c r="A901" s="354">
        <f t="shared" si="58"/>
        <v>7</v>
      </c>
      <c r="B901" s="236">
        <v>2130315</v>
      </c>
      <c r="C901" s="237" t="s">
        <v>814</v>
      </c>
      <c r="D901" s="371">
        <v>72</v>
      </c>
      <c r="E901" s="371"/>
      <c r="F901" s="372">
        <f t="shared" si="59"/>
        <v>-1</v>
      </c>
      <c r="G901" s="370" t="str">
        <f t="shared" si="60"/>
        <v>是</v>
      </c>
      <c r="H901" s="218" t="str">
        <f t="shared" si="61"/>
        <v>项</v>
      </c>
    </row>
    <row r="902" s="264" customFormat="1" ht="36" customHeight="1" spans="1:8">
      <c r="A902" s="354">
        <f t="shared" si="58"/>
        <v>7</v>
      </c>
      <c r="B902" s="236">
        <v>2130316</v>
      </c>
      <c r="C902" s="237" t="s">
        <v>815</v>
      </c>
      <c r="D902" s="371">
        <v>300</v>
      </c>
      <c r="E902" s="371"/>
      <c r="F902" s="372">
        <f t="shared" si="59"/>
        <v>-1</v>
      </c>
      <c r="G902" s="370" t="str">
        <f t="shared" si="60"/>
        <v>是</v>
      </c>
      <c r="H902" s="218" t="str">
        <f t="shared" si="61"/>
        <v>项</v>
      </c>
    </row>
    <row r="903" s="264" customFormat="1" ht="36" customHeight="1" spans="1:8">
      <c r="A903" s="354">
        <f t="shared" si="58"/>
        <v>7</v>
      </c>
      <c r="B903" s="236">
        <v>2130317</v>
      </c>
      <c r="C903" s="237" t="s">
        <v>816</v>
      </c>
      <c r="D903" s="371">
        <v>0</v>
      </c>
      <c r="E903" s="371"/>
      <c r="F903" s="372" t="str">
        <f t="shared" si="59"/>
        <v/>
      </c>
      <c r="G903" s="370" t="str">
        <f t="shared" si="60"/>
        <v>否</v>
      </c>
      <c r="H903" s="218" t="str">
        <f t="shared" si="61"/>
        <v>项</v>
      </c>
    </row>
    <row r="904" s="264" customFormat="1" ht="36" customHeight="1" spans="1:8">
      <c r="A904" s="354">
        <f t="shared" si="58"/>
        <v>7</v>
      </c>
      <c r="B904" s="236">
        <v>2130318</v>
      </c>
      <c r="C904" s="237" t="s">
        <v>817</v>
      </c>
      <c r="D904" s="371">
        <v>0</v>
      </c>
      <c r="E904" s="371"/>
      <c r="F904" s="372" t="str">
        <f t="shared" si="59"/>
        <v/>
      </c>
      <c r="G904" s="370" t="str">
        <f t="shared" si="60"/>
        <v>否</v>
      </c>
      <c r="H904" s="218" t="str">
        <f t="shared" si="61"/>
        <v>项</v>
      </c>
    </row>
    <row r="905" s="264" customFormat="1" ht="36" customHeight="1" spans="1:8">
      <c r="A905" s="354">
        <f t="shared" si="58"/>
        <v>7</v>
      </c>
      <c r="B905" s="236">
        <v>2130319</v>
      </c>
      <c r="C905" s="237" t="s">
        <v>818</v>
      </c>
      <c r="D905" s="371">
        <v>40</v>
      </c>
      <c r="E905" s="371">
        <v>833</v>
      </c>
      <c r="F905" s="372">
        <f t="shared" si="59"/>
        <v>19.825</v>
      </c>
      <c r="G905" s="370" t="str">
        <f t="shared" si="60"/>
        <v>是</v>
      </c>
      <c r="H905" s="218" t="str">
        <f t="shared" si="61"/>
        <v>项</v>
      </c>
    </row>
    <row r="906" s="264" customFormat="1" ht="36" customHeight="1" spans="1:8">
      <c r="A906" s="354">
        <f t="shared" si="58"/>
        <v>7</v>
      </c>
      <c r="B906" s="236">
        <v>2130321</v>
      </c>
      <c r="C906" s="237" t="s">
        <v>819</v>
      </c>
      <c r="D906" s="371">
        <v>0</v>
      </c>
      <c r="E906" s="371"/>
      <c r="F906" s="372" t="str">
        <f t="shared" si="59"/>
        <v/>
      </c>
      <c r="G906" s="370" t="str">
        <f t="shared" si="60"/>
        <v>否</v>
      </c>
      <c r="H906" s="218" t="str">
        <f t="shared" si="61"/>
        <v>项</v>
      </c>
    </row>
    <row r="907" s="264" customFormat="1" ht="36" customHeight="1" spans="1:8">
      <c r="A907" s="354">
        <f t="shared" si="58"/>
        <v>7</v>
      </c>
      <c r="B907" s="236">
        <v>2130322</v>
      </c>
      <c r="C907" s="237" t="s">
        <v>820</v>
      </c>
      <c r="D907" s="371">
        <v>0</v>
      </c>
      <c r="E907" s="371"/>
      <c r="F907" s="372" t="str">
        <f t="shared" si="59"/>
        <v/>
      </c>
      <c r="G907" s="370" t="str">
        <f t="shared" si="60"/>
        <v>否</v>
      </c>
      <c r="H907" s="218" t="str">
        <f t="shared" si="61"/>
        <v>项</v>
      </c>
    </row>
    <row r="908" s="264" customFormat="1" ht="36" customHeight="1" spans="1:8">
      <c r="A908" s="354">
        <f t="shared" si="58"/>
        <v>7</v>
      </c>
      <c r="B908" s="236">
        <v>2130333</v>
      </c>
      <c r="C908" s="237" t="s">
        <v>794</v>
      </c>
      <c r="D908" s="371">
        <v>0</v>
      </c>
      <c r="E908" s="371">
        <v>4</v>
      </c>
      <c r="F908" s="372" t="str">
        <f t="shared" si="59"/>
        <v/>
      </c>
      <c r="G908" s="370" t="str">
        <f t="shared" si="60"/>
        <v>是</v>
      </c>
      <c r="H908" s="218" t="str">
        <f t="shared" si="61"/>
        <v>项</v>
      </c>
    </row>
    <row r="909" s="264" customFormat="1" ht="36" customHeight="1" spans="1:8">
      <c r="A909" s="354">
        <f t="shared" si="58"/>
        <v>7</v>
      </c>
      <c r="B909" s="236">
        <v>2130334</v>
      </c>
      <c r="C909" s="237" t="s">
        <v>821</v>
      </c>
      <c r="D909" s="371">
        <v>0</v>
      </c>
      <c r="E909" s="371"/>
      <c r="F909" s="372" t="str">
        <f t="shared" si="59"/>
        <v/>
      </c>
      <c r="G909" s="370" t="str">
        <f t="shared" si="60"/>
        <v>否</v>
      </c>
      <c r="H909" s="218" t="str">
        <f t="shared" si="61"/>
        <v>项</v>
      </c>
    </row>
    <row r="910" s="264" customFormat="1" ht="36" customHeight="1" spans="1:8">
      <c r="A910" s="354">
        <f t="shared" si="58"/>
        <v>7</v>
      </c>
      <c r="B910" s="236">
        <v>2130335</v>
      </c>
      <c r="C910" s="237" t="s">
        <v>822</v>
      </c>
      <c r="D910" s="371">
        <v>14</v>
      </c>
      <c r="E910" s="371">
        <v>32</v>
      </c>
      <c r="F910" s="372">
        <f t="shared" si="59"/>
        <v>1.286</v>
      </c>
      <c r="G910" s="370" t="str">
        <f t="shared" si="60"/>
        <v>是</v>
      </c>
      <c r="H910" s="218" t="str">
        <f t="shared" si="61"/>
        <v>项</v>
      </c>
    </row>
    <row r="911" s="264" customFormat="1" ht="36" customHeight="1" spans="1:8">
      <c r="A911" s="354">
        <f t="shared" si="58"/>
        <v>7</v>
      </c>
      <c r="B911" s="236">
        <v>2130336</v>
      </c>
      <c r="C911" s="237" t="s">
        <v>823</v>
      </c>
      <c r="D911" s="371">
        <v>0</v>
      </c>
      <c r="E911" s="371"/>
      <c r="F911" s="372" t="str">
        <f t="shared" si="59"/>
        <v/>
      </c>
      <c r="G911" s="370" t="str">
        <f t="shared" si="60"/>
        <v>否</v>
      </c>
      <c r="H911" s="218" t="str">
        <f t="shared" si="61"/>
        <v>项</v>
      </c>
    </row>
    <row r="912" s="264" customFormat="1" ht="36" customHeight="1" spans="1:8">
      <c r="A912" s="354">
        <f t="shared" si="58"/>
        <v>7</v>
      </c>
      <c r="B912" s="236">
        <v>2130337</v>
      </c>
      <c r="C912" s="237" t="s">
        <v>824</v>
      </c>
      <c r="D912" s="371">
        <v>0</v>
      </c>
      <c r="E912" s="371"/>
      <c r="F912" s="372" t="str">
        <f t="shared" si="59"/>
        <v/>
      </c>
      <c r="G912" s="370" t="str">
        <f t="shared" si="60"/>
        <v>否</v>
      </c>
      <c r="H912" s="218" t="str">
        <f t="shared" si="61"/>
        <v>项</v>
      </c>
    </row>
    <row r="913" s="264" customFormat="1" ht="36" customHeight="1" spans="1:8">
      <c r="A913" s="354">
        <f t="shared" si="58"/>
        <v>7</v>
      </c>
      <c r="B913" s="236">
        <v>2130399</v>
      </c>
      <c r="C913" s="237" t="s">
        <v>825</v>
      </c>
      <c r="D913" s="371">
        <v>418</v>
      </c>
      <c r="E913" s="371">
        <v>431</v>
      </c>
      <c r="F913" s="372">
        <f t="shared" si="59"/>
        <v>0.031</v>
      </c>
      <c r="G913" s="370" t="str">
        <f t="shared" si="60"/>
        <v>是</v>
      </c>
      <c r="H913" s="218" t="str">
        <f t="shared" si="61"/>
        <v>项</v>
      </c>
    </row>
    <row r="914" s="218" customFormat="1" ht="36" customHeight="1" spans="1:8">
      <c r="A914" s="354">
        <f t="shared" si="58"/>
        <v>5</v>
      </c>
      <c r="B914" s="236">
        <v>21305</v>
      </c>
      <c r="C914" s="240" t="s">
        <v>1622</v>
      </c>
      <c r="D914" s="371">
        <f>SUM(D915:D924)</f>
        <v>4343</v>
      </c>
      <c r="E914" s="371">
        <f>SUM(E915:E924)</f>
        <v>3896</v>
      </c>
      <c r="F914" s="372">
        <f t="shared" si="59"/>
        <v>-0.103</v>
      </c>
      <c r="G914" s="370" t="str">
        <f t="shared" si="60"/>
        <v>是</v>
      </c>
      <c r="H914" s="218" t="str">
        <f t="shared" si="61"/>
        <v>款</v>
      </c>
    </row>
    <row r="915" s="264" customFormat="1" ht="36" customHeight="1" spans="1:8">
      <c r="A915" s="354">
        <f t="shared" si="58"/>
        <v>7</v>
      </c>
      <c r="B915" s="236">
        <v>2130501</v>
      </c>
      <c r="C915" s="237" t="s">
        <v>139</v>
      </c>
      <c r="D915" s="371">
        <v>0</v>
      </c>
      <c r="E915" s="371"/>
      <c r="F915" s="372" t="str">
        <f t="shared" si="59"/>
        <v/>
      </c>
      <c r="G915" s="370" t="str">
        <f t="shared" si="60"/>
        <v>否</v>
      </c>
      <c r="H915" s="218" t="str">
        <f t="shared" si="61"/>
        <v>项</v>
      </c>
    </row>
    <row r="916" s="264" customFormat="1" ht="36" customHeight="1" spans="1:8">
      <c r="A916" s="354">
        <f t="shared" si="58"/>
        <v>7</v>
      </c>
      <c r="B916" s="236">
        <v>2130502</v>
      </c>
      <c r="C916" s="237" t="s">
        <v>140</v>
      </c>
      <c r="D916" s="371">
        <v>0</v>
      </c>
      <c r="E916" s="371"/>
      <c r="F916" s="372" t="str">
        <f t="shared" si="59"/>
        <v/>
      </c>
      <c r="G916" s="370" t="str">
        <f t="shared" si="60"/>
        <v>否</v>
      </c>
      <c r="H916" s="218" t="str">
        <f t="shared" si="61"/>
        <v>项</v>
      </c>
    </row>
    <row r="917" s="264" customFormat="1" ht="36" customHeight="1" spans="1:8">
      <c r="A917" s="354">
        <f t="shared" si="58"/>
        <v>7</v>
      </c>
      <c r="B917" s="236">
        <v>2130503</v>
      </c>
      <c r="C917" s="237" t="s">
        <v>141</v>
      </c>
      <c r="D917" s="371">
        <v>0</v>
      </c>
      <c r="E917" s="371"/>
      <c r="F917" s="372" t="str">
        <f t="shared" si="59"/>
        <v/>
      </c>
      <c r="G917" s="370" t="str">
        <f t="shared" si="60"/>
        <v>否</v>
      </c>
      <c r="H917" s="218" t="str">
        <f t="shared" si="61"/>
        <v>项</v>
      </c>
    </row>
    <row r="918" s="264" customFormat="1" ht="36" customHeight="1" spans="1:8">
      <c r="A918" s="354">
        <f t="shared" si="58"/>
        <v>7</v>
      </c>
      <c r="B918" s="236">
        <v>2130504</v>
      </c>
      <c r="C918" s="237" t="s">
        <v>827</v>
      </c>
      <c r="D918" s="371">
        <v>2027</v>
      </c>
      <c r="E918" s="371">
        <v>3366</v>
      </c>
      <c r="F918" s="372">
        <f t="shared" si="59"/>
        <v>0.661</v>
      </c>
      <c r="G918" s="370" t="str">
        <f t="shared" si="60"/>
        <v>是</v>
      </c>
      <c r="H918" s="218" t="str">
        <f t="shared" si="61"/>
        <v>项</v>
      </c>
    </row>
    <row r="919" s="264" customFormat="1" ht="36" customHeight="1" spans="1:8">
      <c r="A919" s="354">
        <f t="shared" si="58"/>
        <v>7</v>
      </c>
      <c r="B919" s="236">
        <v>2130505</v>
      </c>
      <c r="C919" s="237" t="s">
        <v>828</v>
      </c>
      <c r="D919" s="371">
        <v>1875</v>
      </c>
      <c r="E919" s="371">
        <v>500</v>
      </c>
      <c r="F919" s="372">
        <f t="shared" si="59"/>
        <v>-0.733</v>
      </c>
      <c r="G919" s="370" t="str">
        <f t="shared" si="60"/>
        <v>是</v>
      </c>
      <c r="H919" s="218" t="str">
        <f t="shared" si="61"/>
        <v>项</v>
      </c>
    </row>
    <row r="920" s="264" customFormat="1" ht="36" customHeight="1" spans="1:8">
      <c r="A920" s="354">
        <f t="shared" si="58"/>
        <v>7</v>
      </c>
      <c r="B920" s="236">
        <v>2130506</v>
      </c>
      <c r="C920" s="237" t="s">
        <v>829</v>
      </c>
      <c r="D920" s="371">
        <v>0</v>
      </c>
      <c r="E920" s="371"/>
      <c r="F920" s="372" t="str">
        <f t="shared" si="59"/>
        <v/>
      </c>
      <c r="G920" s="370" t="str">
        <f t="shared" si="60"/>
        <v>否</v>
      </c>
      <c r="H920" s="218" t="str">
        <f t="shared" si="61"/>
        <v>项</v>
      </c>
    </row>
    <row r="921" s="264" customFormat="1" ht="36" customHeight="1" spans="1:8">
      <c r="A921" s="354">
        <f t="shared" si="58"/>
        <v>7</v>
      </c>
      <c r="B921" s="236">
        <v>2130507</v>
      </c>
      <c r="C921" s="240" t="s">
        <v>1623</v>
      </c>
      <c r="D921" s="371">
        <v>187</v>
      </c>
      <c r="E921" s="371"/>
      <c r="F921" s="372">
        <f t="shared" si="59"/>
        <v>-1</v>
      </c>
      <c r="G921" s="370" t="str">
        <f t="shared" si="60"/>
        <v>是</v>
      </c>
      <c r="H921" s="218" t="str">
        <f t="shared" si="61"/>
        <v>项</v>
      </c>
    </row>
    <row r="922" s="264" customFormat="1" ht="36" customHeight="1" spans="1:8">
      <c r="A922" s="354">
        <f t="shared" si="58"/>
        <v>7</v>
      </c>
      <c r="B922" s="236">
        <v>2130508</v>
      </c>
      <c r="C922" s="237" t="s">
        <v>831</v>
      </c>
      <c r="D922" s="371">
        <v>0</v>
      </c>
      <c r="E922" s="371"/>
      <c r="F922" s="372" t="str">
        <f t="shared" si="59"/>
        <v/>
      </c>
      <c r="G922" s="370" t="str">
        <f t="shared" si="60"/>
        <v>否</v>
      </c>
      <c r="H922" s="218" t="str">
        <f t="shared" si="61"/>
        <v>项</v>
      </c>
    </row>
    <row r="923" s="264" customFormat="1" ht="36" customHeight="1" spans="1:8">
      <c r="A923" s="354">
        <f t="shared" si="58"/>
        <v>7</v>
      </c>
      <c r="B923" s="236">
        <v>2130550</v>
      </c>
      <c r="C923" s="240" t="s">
        <v>1624</v>
      </c>
      <c r="D923" s="371">
        <v>0</v>
      </c>
      <c r="E923" s="371"/>
      <c r="F923" s="372" t="str">
        <f t="shared" si="59"/>
        <v/>
      </c>
      <c r="G923" s="370" t="str">
        <f t="shared" si="60"/>
        <v>否</v>
      </c>
      <c r="H923" s="218" t="str">
        <f t="shared" si="61"/>
        <v>项</v>
      </c>
    </row>
    <row r="924" s="264" customFormat="1" ht="36" customHeight="1" spans="1:8">
      <c r="A924" s="354">
        <f t="shared" si="58"/>
        <v>7</v>
      </c>
      <c r="B924" s="236">
        <v>2130599</v>
      </c>
      <c r="C924" s="240" t="s">
        <v>1625</v>
      </c>
      <c r="D924" s="371">
        <v>254</v>
      </c>
      <c r="E924" s="371">
        <v>30</v>
      </c>
      <c r="F924" s="372">
        <f t="shared" si="59"/>
        <v>-0.882</v>
      </c>
      <c r="G924" s="370" t="str">
        <f t="shared" si="60"/>
        <v>是</v>
      </c>
      <c r="H924" s="218" t="str">
        <f t="shared" si="61"/>
        <v>项</v>
      </c>
    </row>
    <row r="925" s="218" customFormat="1" ht="36" customHeight="1" spans="1:8">
      <c r="A925" s="354">
        <f t="shared" si="58"/>
        <v>5</v>
      </c>
      <c r="B925" s="236">
        <v>21307</v>
      </c>
      <c r="C925" s="237" t="s">
        <v>834</v>
      </c>
      <c r="D925" s="371">
        <f>SUM(D926:D931)</f>
        <v>4503</v>
      </c>
      <c r="E925" s="371">
        <f>SUM(E926:E931)</f>
        <v>3824</v>
      </c>
      <c r="F925" s="372">
        <f t="shared" si="59"/>
        <v>-0.151</v>
      </c>
      <c r="G925" s="370" t="str">
        <f t="shared" si="60"/>
        <v>是</v>
      </c>
      <c r="H925" s="218" t="str">
        <f t="shared" si="61"/>
        <v>款</v>
      </c>
    </row>
    <row r="926" s="264" customFormat="1" ht="36" customHeight="1" spans="1:8">
      <c r="A926" s="354">
        <f t="shared" si="58"/>
        <v>7</v>
      </c>
      <c r="B926" s="236">
        <v>2130701</v>
      </c>
      <c r="C926" s="237" t="s">
        <v>835</v>
      </c>
      <c r="D926" s="371">
        <v>128</v>
      </c>
      <c r="E926" s="371">
        <v>3</v>
      </c>
      <c r="F926" s="372">
        <f t="shared" si="59"/>
        <v>-0.977</v>
      </c>
      <c r="G926" s="370" t="str">
        <f t="shared" si="60"/>
        <v>是</v>
      </c>
      <c r="H926" s="218" t="str">
        <f t="shared" si="61"/>
        <v>项</v>
      </c>
    </row>
    <row r="927" s="264" customFormat="1" ht="36" customHeight="1" spans="1:8">
      <c r="A927" s="354">
        <f t="shared" si="58"/>
        <v>7</v>
      </c>
      <c r="B927" s="236">
        <v>2130704</v>
      </c>
      <c r="C927" s="237" t="s">
        <v>836</v>
      </c>
      <c r="D927" s="371">
        <v>0</v>
      </c>
      <c r="E927" s="371"/>
      <c r="F927" s="372" t="str">
        <f t="shared" si="59"/>
        <v/>
      </c>
      <c r="G927" s="370" t="str">
        <f t="shared" si="60"/>
        <v>否</v>
      </c>
      <c r="H927" s="218" t="str">
        <f t="shared" si="61"/>
        <v>项</v>
      </c>
    </row>
    <row r="928" s="264" customFormat="1" ht="36" customHeight="1" spans="1:8">
      <c r="A928" s="354">
        <f t="shared" si="58"/>
        <v>7</v>
      </c>
      <c r="B928" s="236">
        <v>2130705</v>
      </c>
      <c r="C928" s="237" t="s">
        <v>837</v>
      </c>
      <c r="D928" s="371">
        <v>3625</v>
      </c>
      <c r="E928" s="371">
        <v>3821</v>
      </c>
      <c r="F928" s="372">
        <f t="shared" si="59"/>
        <v>0.054</v>
      </c>
      <c r="G928" s="370" t="str">
        <f t="shared" si="60"/>
        <v>是</v>
      </c>
      <c r="H928" s="218" t="str">
        <f t="shared" si="61"/>
        <v>项</v>
      </c>
    </row>
    <row r="929" s="264" customFormat="1" ht="36" customHeight="1" spans="1:8">
      <c r="A929" s="354">
        <f t="shared" si="58"/>
        <v>7</v>
      </c>
      <c r="B929" s="236">
        <v>2130706</v>
      </c>
      <c r="C929" s="237" t="s">
        <v>838</v>
      </c>
      <c r="D929" s="371">
        <v>750</v>
      </c>
      <c r="E929" s="371"/>
      <c r="F929" s="372">
        <f t="shared" si="59"/>
        <v>-1</v>
      </c>
      <c r="G929" s="370" t="str">
        <f t="shared" si="60"/>
        <v>是</v>
      </c>
      <c r="H929" s="218" t="str">
        <f t="shared" si="61"/>
        <v>项</v>
      </c>
    </row>
    <row r="930" s="264" customFormat="1" ht="36" customHeight="1" spans="1:8">
      <c r="A930" s="354">
        <f t="shared" si="58"/>
        <v>7</v>
      </c>
      <c r="B930" s="236">
        <v>2130707</v>
      </c>
      <c r="C930" s="237" t="s">
        <v>839</v>
      </c>
      <c r="D930" s="371">
        <v>0</v>
      </c>
      <c r="E930" s="371"/>
      <c r="F930" s="372" t="str">
        <f t="shared" si="59"/>
        <v/>
      </c>
      <c r="G930" s="370" t="str">
        <f t="shared" si="60"/>
        <v>否</v>
      </c>
      <c r="H930" s="218" t="str">
        <f t="shared" si="61"/>
        <v>项</v>
      </c>
    </row>
    <row r="931" s="264" customFormat="1" ht="36" customHeight="1" spans="1:8">
      <c r="A931" s="354">
        <f t="shared" si="58"/>
        <v>7</v>
      </c>
      <c r="B931" s="236">
        <v>2130799</v>
      </c>
      <c r="C931" s="237" t="s">
        <v>840</v>
      </c>
      <c r="D931" s="371">
        <v>0</v>
      </c>
      <c r="E931" s="371"/>
      <c r="F931" s="372" t="str">
        <f t="shared" si="59"/>
        <v/>
      </c>
      <c r="G931" s="370" t="str">
        <f t="shared" si="60"/>
        <v>否</v>
      </c>
      <c r="H931" s="218" t="str">
        <f t="shared" si="61"/>
        <v>项</v>
      </c>
    </row>
    <row r="932" s="218" customFormat="1" ht="36" customHeight="1" spans="1:8">
      <c r="A932" s="354">
        <f t="shared" si="58"/>
        <v>5</v>
      </c>
      <c r="B932" s="236">
        <v>21308</v>
      </c>
      <c r="C932" s="237" t="s">
        <v>841</v>
      </c>
      <c r="D932" s="371">
        <f>SUM(D933:D938)</f>
        <v>979</v>
      </c>
      <c r="E932" s="371">
        <f>SUM(E933:E938)</f>
        <v>2550</v>
      </c>
      <c r="F932" s="372">
        <f t="shared" si="59"/>
        <v>1.605</v>
      </c>
      <c r="G932" s="370" t="str">
        <f t="shared" si="60"/>
        <v>是</v>
      </c>
      <c r="H932" s="218" t="str">
        <f t="shared" si="61"/>
        <v>款</v>
      </c>
    </row>
    <row r="933" s="264" customFormat="1" ht="36" customHeight="1" spans="1:8">
      <c r="A933" s="354">
        <f t="shared" si="58"/>
        <v>7</v>
      </c>
      <c r="B933" s="236">
        <v>2130801</v>
      </c>
      <c r="C933" s="237" t="s">
        <v>842</v>
      </c>
      <c r="D933" s="371">
        <v>0</v>
      </c>
      <c r="E933" s="371"/>
      <c r="F933" s="372" t="str">
        <f t="shared" si="59"/>
        <v/>
      </c>
      <c r="G933" s="370" t="str">
        <f t="shared" si="60"/>
        <v>否</v>
      </c>
      <c r="H933" s="218" t="str">
        <f t="shared" si="61"/>
        <v>项</v>
      </c>
    </row>
    <row r="934" s="264" customFormat="1" ht="36" customHeight="1" spans="1:8">
      <c r="A934" s="354">
        <f t="shared" si="58"/>
        <v>7</v>
      </c>
      <c r="B934" s="236">
        <v>2130802</v>
      </c>
      <c r="C934" s="242" t="s">
        <v>1626</v>
      </c>
      <c r="D934" s="371">
        <v>0</v>
      </c>
      <c r="E934" s="371"/>
      <c r="F934" s="372" t="str">
        <f t="shared" si="59"/>
        <v/>
      </c>
      <c r="G934" s="370" t="str">
        <f t="shared" si="60"/>
        <v>否</v>
      </c>
      <c r="H934" s="218" t="str">
        <f t="shared" si="61"/>
        <v>项</v>
      </c>
    </row>
    <row r="935" s="264" customFormat="1" ht="36" customHeight="1" spans="1:8">
      <c r="A935" s="354">
        <f t="shared" si="58"/>
        <v>7</v>
      </c>
      <c r="B935" s="236">
        <v>2130803</v>
      </c>
      <c r="C935" s="237" t="s">
        <v>844</v>
      </c>
      <c r="D935" s="371">
        <v>69</v>
      </c>
      <c r="E935" s="371">
        <v>142</v>
      </c>
      <c r="F935" s="372">
        <f t="shared" si="59"/>
        <v>1.058</v>
      </c>
      <c r="G935" s="370" t="str">
        <f t="shared" si="60"/>
        <v>是</v>
      </c>
      <c r="H935" s="218" t="str">
        <f t="shared" si="61"/>
        <v>项</v>
      </c>
    </row>
    <row r="936" s="264" customFormat="1" ht="36" customHeight="1" spans="1:8">
      <c r="A936" s="354">
        <f t="shared" si="58"/>
        <v>7</v>
      </c>
      <c r="B936" s="236">
        <v>2130804</v>
      </c>
      <c r="C936" s="240" t="s">
        <v>1627</v>
      </c>
      <c r="D936" s="371">
        <v>860</v>
      </c>
      <c r="E936" s="371">
        <v>2356</v>
      </c>
      <c r="F936" s="372">
        <f t="shared" si="59"/>
        <v>1.74</v>
      </c>
      <c r="G936" s="370" t="str">
        <f t="shared" si="60"/>
        <v>是</v>
      </c>
      <c r="H936" s="218" t="str">
        <f t="shared" si="61"/>
        <v>项</v>
      </c>
    </row>
    <row r="937" s="264" customFormat="1" ht="36" customHeight="1" spans="1:8">
      <c r="A937" s="354">
        <f t="shared" si="58"/>
        <v>7</v>
      </c>
      <c r="B937" s="236">
        <v>2130805</v>
      </c>
      <c r="C937" s="237" t="s">
        <v>846</v>
      </c>
      <c r="D937" s="371">
        <v>0</v>
      </c>
      <c r="E937" s="371"/>
      <c r="F937" s="372" t="str">
        <f t="shared" si="59"/>
        <v/>
      </c>
      <c r="G937" s="370" t="str">
        <f t="shared" si="60"/>
        <v>否</v>
      </c>
      <c r="H937" s="218" t="str">
        <f t="shared" si="61"/>
        <v>项</v>
      </c>
    </row>
    <row r="938" s="264" customFormat="1" ht="36" customHeight="1" spans="1:8">
      <c r="A938" s="354">
        <f t="shared" si="58"/>
        <v>7</v>
      </c>
      <c r="B938" s="236">
        <v>2130899</v>
      </c>
      <c r="C938" s="237" t="s">
        <v>847</v>
      </c>
      <c r="D938" s="371">
        <v>50</v>
      </c>
      <c r="E938" s="371">
        <v>52</v>
      </c>
      <c r="F938" s="372">
        <f t="shared" si="59"/>
        <v>0.04</v>
      </c>
      <c r="G938" s="370" t="str">
        <f t="shared" si="60"/>
        <v>是</v>
      </c>
      <c r="H938" s="218" t="str">
        <f t="shared" si="61"/>
        <v>项</v>
      </c>
    </row>
    <row r="939" s="218" customFormat="1" ht="36" customHeight="1" spans="1:8">
      <c r="A939" s="354">
        <f t="shared" si="58"/>
        <v>5</v>
      </c>
      <c r="B939" s="236">
        <v>21309</v>
      </c>
      <c r="C939" s="237" t="s">
        <v>848</v>
      </c>
      <c r="D939" s="371">
        <f>SUM(D940:D941)</f>
        <v>0</v>
      </c>
      <c r="E939" s="371">
        <f>SUM(E940:E941)</f>
        <v>0</v>
      </c>
      <c r="F939" s="372" t="str">
        <f t="shared" si="59"/>
        <v/>
      </c>
      <c r="G939" s="370" t="str">
        <f t="shared" si="60"/>
        <v>否</v>
      </c>
      <c r="H939" s="218" t="str">
        <f t="shared" si="61"/>
        <v>款</v>
      </c>
    </row>
    <row r="940" s="264" customFormat="1" ht="36" customHeight="1" spans="1:8">
      <c r="A940" s="354">
        <f t="shared" si="58"/>
        <v>7</v>
      </c>
      <c r="B940" s="236">
        <v>2130901</v>
      </c>
      <c r="C940" s="237" t="s">
        <v>849</v>
      </c>
      <c r="D940" s="371">
        <v>0</v>
      </c>
      <c r="E940" s="371"/>
      <c r="F940" s="372" t="str">
        <f t="shared" si="59"/>
        <v/>
      </c>
      <c r="G940" s="370" t="str">
        <f t="shared" si="60"/>
        <v>否</v>
      </c>
      <c r="H940" s="218" t="str">
        <f t="shared" si="61"/>
        <v>项</v>
      </c>
    </row>
    <row r="941" s="264" customFormat="1" ht="36" customHeight="1" spans="1:8">
      <c r="A941" s="354">
        <f t="shared" si="58"/>
        <v>7</v>
      </c>
      <c r="B941" s="236">
        <v>2130999</v>
      </c>
      <c r="C941" s="237" t="s">
        <v>850</v>
      </c>
      <c r="D941" s="371">
        <v>0</v>
      </c>
      <c r="E941" s="371"/>
      <c r="F941" s="372" t="str">
        <f t="shared" si="59"/>
        <v/>
      </c>
      <c r="G941" s="370" t="str">
        <f t="shared" si="60"/>
        <v>否</v>
      </c>
      <c r="H941" s="218" t="str">
        <f t="shared" si="61"/>
        <v>项</v>
      </c>
    </row>
    <row r="942" s="218" customFormat="1" ht="36" customHeight="1" spans="1:8">
      <c r="A942" s="354">
        <f t="shared" si="58"/>
        <v>5</v>
      </c>
      <c r="B942" s="236">
        <v>21399</v>
      </c>
      <c r="C942" s="237" t="s">
        <v>851</v>
      </c>
      <c r="D942" s="371">
        <f>SUM(D943:D944)</f>
        <v>0</v>
      </c>
      <c r="E942" s="371">
        <f>SUM(E943:E944)</f>
        <v>400</v>
      </c>
      <c r="F942" s="372" t="str">
        <f t="shared" si="59"/>
        <v/>
      </c>
      <c r="G942" s="370" t="str">
        <f t="shared" si="60"/>
        <v>是</v>
      </c>
      <c r="H942" s="218" t="str">
        <f t="shared" si="61"/>
        <v>款</v>
      </c>
    </row>
    <row r="943" s="264" customFormat="1" ht="36" customHeight="1" spans="1:8">
      <c r="A943" s="354">
        <f t="shared" si="58"/>
        <v>7</v>
      </c>
      <c r="B943" s="236">
        <v>2139901</v>
      </c>
      <c r="C943" s="237" t="s">
        <v>852</v>
      </c>
      <c r="D943" s="371">
        <v>0</v>
      </c>
      <c r="E943" s="371"/>
      <c r="F943" s="372" t="str">
        <f t="shared" si="59"/>
        <v/>
      </c>
      <c r="G943" s="370" t="str">
        <f t="shared" si="60"/>
        <v>否</v>
      </c>
      <c r="H943" s="218" t="str">
        <f t="shared" si="61"/>
        <v>项</v>
      </c>
    </row>
    <row r="944" s="264" customFormat="1" ht="36" customHeight="1" spans="1:8">
      <c r="A944" s="354">
        <f t="shared" si="58"/>
        <v>7</v>
      </c>
      <c r="B944" s="236">
        <v>2139999</v>
      </c>
      <c r="C944" s="237" t="s">
        <v>853</v>
      </c>
      <c r="D944" s="371">
        <v>0</v>
      </c>
      <c r="E944" s="371">
        <v>400</v>
      </c>
      <c r="F944" s="372" t="str">
        <f t="shared" si="59"/>
        <v/>
      </c>
      <c r="G944" s="370" t="str">
        <f t="shared" si="60"/>
        <v>是</v>
      </c>
      <c r="H944" s="218" t="str">
        <f t="shared" si="61"/>
        <v>项</v>
      </c>
    </row>
    <row r="945" s="218" customFormat="1" ht="36" customHeight="1" spans="1:8">
      <c r="A945" s="354">
        <f t="shared" si="58"/>
        <v>3</v>
      </c>
      <c r="B945" s="231">
        <v>214</v>
      </c>
      <c r="C945" s="232" t="s">
        <v>102</v>
      </c>
      <c r="D945" s="368">
        <f>SUM(D946,D969,D979,D989,D994,D1001,D1006)</f>
        <v>2775</v>
      </c>
      <c r="E945" s="368">
        <f>SUM(E946,E969,E979,E989,E994,E1001,E1006)</f>
        <v>2847</v>
      </c>
      <c r="F945" s="369">
        <f t="shared" si="59"/>
        <v>0.026</v>
      </c>
      <c r="G945" s="370" t="str">
        <f t="shared" si="60"/>
        <v>是</v>
      </c>
      <c r="H945" s="218" t="str">
        <f t="shared" si="61"/>
        <v>类</v>
      </c>
    </row>
    <row r="946" s="218" customFormat="1" ht="36" customHeight="1" spans="1:8">
      <c r="A946" s="354">
        <f t="shared" si="58"/>
        <v>5</v>
      </c>
      <c r="B946" s="236">
        <v>21401</v>
      </c>
      <c r="C946" s="237" t="s">
        <v>854</v>
      </c>
      <c r="D946" s="371">
        <f>SUM(D947:D968)</f>
        <v>2775</v>
      </c>
      <c r="E946" s="371">
        <f>SUM(E947:E968)</f>
        <v>2847</v>
      </c>
      <c r="F946" s="372">
        <f t="shared" si="59"/>
        <v>0.026</v>
      </c>
      <c r="G946" s="370" t="str">
        <f t="shared" si="60"/>
        <v>是</v>
      </c>
      <c r="H946" s="218" t="str">
        <f t="shared" si="61"/>
        <v>款</v>
      </c>
    </row>
    <row r="947" s="264" customFormat="1" ht="36" customHeight="1" spans="1:8">
      <c r="A947" s="354">
        <f t="shared" si="58"/>
        <v>7</v>
      </c>
      <c r="B947" s="236">
        <v>2140101</v>
      </c>
      <c r="C947" s="237" t="s">
        <v>139</v>
      </c>
      <c r="D947" s="371">
        <v>104</v>
      </c>
      <c r="E947" s="371">
        <v>111</v>
      </c>
      <c r="F947" s="372">
        <f t="shared" si="59"/>
        <v>0.067</v>
      </c>
      <c r="G947" s="370" t="str">
        <f t="shared" si="60"/>
        <v>是</v>
      </c>
      <c r="H947" s="218" t="str">
        <f t="shared" si="61"/>
        <v>项</v>
      </c>
    </row>
    <row r="948" s="264" customFormat="1" ht="36" customHeight="1" spans="1:8">
      <c r="A948" s="354">
        <f t="shared" si="58"/>
        <v>7</v>
      </c>
      <c r="B948" s="236">
        <v>2140102</v>
      </c>
      <c r="C948" s="237" t="s">
        <v>140</v>
      </c>
      <c r="D948" s="371">
        <v>0</v>
      </c>
      <c r="E948" s="371"/>
      <c r="F948" s="372" t="str">
        <f t="shared" si="59"/>
        <v/>
      </c>
      <c r="G948" s="370" t="str">
        <f t="shared" si="60"/>
        <v>否</v>
      </c>
      <c r="H948" s="218" t="str">
        <f t="shared" si="61"/>
        <v>项</v>
      </c>
    </row>
    <row r="949" s="264" customFormat="1" ht="36" customHeight="1" spans="1:8">
      <c r="A949" s="354">
        <f t="shared" si="58"/>
        <v>7</v>
      </c>
      <c r="B949" s="236">
        <v>2140103</v>
      </c>
      <c r="C949" s="237" t="s">
        <v>141</v>
      </c>
      <c r="D949" s="371">
        <v>0</v>
      </c>
      <c r="E949" s="371"/>
      <c r="F949" s="372" t="str">
        <f t="shared" si="59"/>
        <v/>
      </c>
      <c r="G949" s="370" t="str">
        <f t="shared" si="60"/>
        <v>否</v>
      </c>
      <c r="H949" s="218" t="str">
        <f t="shared" si="61"/>
        <v>项</v>
      </c>
    </row>
    <row r="950" s="264" customFormat="1" ht="36" customHeight="1" spans="1:8">
      <c r="A950" s="354">
        <f t="shared" si="58"/>
        <v>7</v>
      </c>
      <c r="B950" s="236">
        <v>2140104</v>
      </c>
      <c r="C950" s="237" t="s">
        <v>855</v>
      </c>
      <c r="D950" s="371">
        <v>740</v>
      </c>
      <c r="E950" s="371">
        <v>160</v>
      </c>
      <c r="F950" s="372">
        <f t="shared" si="59"/>
        <v>-0.784</v>
      </c>
      <c r="G950" s="370" t="str">
        <f t="shared" si="60"/>
        <v>是</v>
      </c>
      <c r="H950" s="218" t="str">
        <f t="shared" si="61"/>
        <v>项</v>
      </c>
    </row>
    <row r="951" s="264" customFormat="1" ht="36" customHeight="1" spans="1:8">
      <c r="A951" s="354">
        <f t="shared" si="58"/>
        <v>7</v>
      </c>
      <c r="B951" s="236">
        <v>2140106</v>
      </c>
      <c r="C951" s="237" t="s">
        <v>856</v>
      </c>
      <c r="D951" s="371">
        <v>557</v>
      </c>
      <c r="E951" s="371">
        <v>1311</v>
      </c>
      <c r="F951" s="372">
        <f t="shared" si="59"/>
        <v>1.354</v>
      </c>
      <c r="G951" s="370" t="str">
        <f t="shared" si="60"/>
        <v>是</v>
      </c>
      <c r="H951" s="218" t="str">
        <f t="shared" si="61"/>
        <v>项</v>
      </c>
    </row>
    <row r="952" s="264" customFormat="1" ht="36" customHeight="1" spans="1:8">
      <c r="A952" s="354">
        <f t="shared" si="58"/>
        <v>7</v>
      </c>
      <c r="B952" s="236">
        <v>2140109</v>
      </c>
      <c r="C952" s="237" t="s">
        <v>857</v>
      </c>
      <c r="D952" s="371">
        <v>0</v>
      </c>
      <c r="E952" s="371"/>
      <c r="F952" s="372" t="str">
        <f t="shared" si="59"/>
        <v/>
      </c>
      <c r="G952" s="370" t="str">
        <f t="shared" si="60"/>
        <v>否</v>
      </c>
      <c r="H952" s="218" t="str">
        <f t="shared" si="61"/>
        <v>项</v>
      </c>
    </row>
    <row r="953" s="264" customFormat="1" ht="36" customHeight="1" spans="1:8">
      <c r="A953" s="354">
        <f t="shared" si="58"/>
        <v>7</v>
      </c>
      <c r="B953" s="236">
        <v>2140110</v>
      </c>
      <c r="C953" s="237" t="s">
        <v>858</v>
      </c>
      <c r="D953" s="371">
        <v>0</v>
      </c>
      <c r="E953" s="371"/>
      <c r="F953" s="372" t="str">
        <f t="shared" si="59"/>
        <v/>
      </c>
      <c r="G953" s="370" t="str">
        <f t="shared" si="60"/>
        <v>否</v>
      </c>
      <c r="H953" s="218" t="str">
        <f t="shared" si="61"/>
        <v>项</v>
      </c>
    </row>
    <row r="954" s="264" customFormat="1" ht="36" customHeight="1" spans="1:8">
      <c r="A954" s="354">
        <f t="shared" si="58"/>
        <v>7</v>
      </c>
      <c r="B954" s="236">
        <v>2140111</v>
      </c>
      <c r="C954" s="237" t="s">
        <v>859</v>
      </c>
      <c r="D954" s="371">
        <v>0</v>
      </c>
      <c r="E954" s="371"/>
      <c r="F954" s="372" t="str">
        <f t="shared" si="59"/>
        <v/>
      </c>
      <c r="G954" s="370" t="str">
        <f t="shared" si="60"/>
        <v>否</v>
      </c>
      <c r="H954" s="218" t="str">
        <f t="shared" si="61"/>
        <v>项</v>
      </c>
    </row>
    <row r="955" s="264" customFormat="1" ht="36" customHeight="1" spans="1:8">
      <c r="A955" s="354">
        <f t="shared" si="58"/>
        <v>7</v>
      </c>
      <c r="B955" s="236">
        <v>2140112</v>
      </c>
      <c r="C955" s="237" t="s">
        <v>860</v>
      </c>
      <c r="D955" s="371">
        <v>0</v>
      </c>
      <c r="E955" s="371"/>
      <c r="F955" s="372" t="str">
        <f t="shared" si="59"/>
        <v/>
      </c>
      <c r="G955" s="370" t="str">
        <f t="shared" si="60"/>
        <v>否</v>
      </c>
      <c r="H955" s="218" t="str">
        <f t="shared" si="61"/>
        <v>项</v>
      </c>
    </row>
    <row r="956" s="264" customFormat="1" ht="36" customHeight="1" spans="1:8">
      <c r="A956" s="354">
        <f t="shared" si="58"/>
        <v>7</v>
      </c>
      <c r="B956" s="236">
        <v>2140114</v>
      </c>
      <c r="C956" s="237" t="s">
        <v>861</v>
      </c>
      <c r="D956" s="371">
        <v>0</v>
      </c>
      <c r="E956" s="371"/>
      <c r="F956" s="372" t="str">
        <f t="shared" si="59"/>
        <v/>
      </c>
      <c r="G956" s="370" t="str">
        <f t="shared" si="60"/>
        <v>否</v>
      </c>
      <c r="H956" s="218" t="str">
        <f t="shared" si="61"/>
        <v>项</v>
      </c>
    </row>
    <row r="957" s="264" customFormat="1" ht="36" customHeight="1" spans="1:8">
      <c r="A957" s="354">
        <f t="shared" si="58"/>
        <v>7</v>
      </c>
      <c r="B957" s="236">
        <v>2140122</v>
      </c>
      <c r="C957" s="237" t="s">
        <v>862</v>
      </c>
      <c r="D957" s="371">
        <v>0</v>
      </c>
      <c r="E957" s="371"/>
      <c r="F957" s="372" t="str">
        <f t="shared" si="59"/>
        <v/>
      </c>
      <c r="G957" s="370" t="str">
        <f t="shared" si="60"/>
        <v>否</v>
      </c>
      <c r="H957" s="218" t="str">
        <f t="shared" si="61"/>
        <v>项</v>
      </c>
    </row>
    <row r="958" s="264" customFormat="1" ht="36" customHeight="1" spans="1:8">
      <c r="A958" s="354">
        <f t="shared" si="58"/>
        <v>7</v>
      </c>
      <c r="B958" s="236">
        <v>2140123</v>
      </c>
      <c r="C958" s="237" t="s">
        <v>863</v>
      </c>
      <c r="D958" s="371">
        <v>0</v>
      </c>
      <c r="E958" s="371"/>
      <c r="F958" s="372" t="str">
        <f t="shared" si="59"/>
        <v/>
      </c>
      <c r="G958" s="370" t="str">
        <f t="shared" si="60"/>
        <v>否</v>
      </c>
      <c r="H958" s="218" t="str">
        <f t="shared" si="61"/>
        <v>项</v>
      </c>
    </row>
    <row r="959" s="264" customFormat="1" ht="36" customHeight="1" spans="1:8">
      <c r="A959" s="354">
        <f t="shared" si="58"/>
        <v>7</v>
      </c>
      <c r="B959" s="236">
        <v>2140127</v>
      </c>
      <c r="C959" s="237" t="s">
        <v>864</v>
      </c>
      <c r="D959" s="371">
        <v>0</v>
      </c>
      <c r="E959" s="371"/>
      <c r="F959" s="372" t="str">
        <f t="shared" si="59"/>
        <v/>
      </c>
      <c r="G959" s="370" t="str">
        <f t="shared" si="60"/>
        <v>否</v>
      </c>
      <c r="H959" s="218" t="str">
        <f t="shared" si="61"/>
        <v>项</v>
      </c>
    </row>
    <row r="960" s="264" customFormat="1" ht="36" customHeight="1" spans="1:8">
      <c r="A960" s="354">
        <f t="shared" si="58"/>
        <v>7</v>
      </c>
      <c r="B960" s="236">
        <v>2140128</v>
      </c>
      <c r="C960" s="237" t="s">
        <v>865</v>
      </c>
      <c r="D960" s="371">
        <v>0</v>
      </c>
      <c r="E960" s="371"/>
      <c r="F960" s="372" t="str">
        <f t="shared" si="59"/>
        <v/>
      </c>
      <c r="G960" s="370" t="str">
        <f t="shared" si="60"/>
        <v>否</v>
      </c>
      <c r="H960" s="218" t="str">
        <f t="shared" si="61"/>
        <v>项</v>
      </c>
    </row>
    <row r="961" s="264" customFormat="1" ht="36" customHeight="1" spans="1:8">
      <c r="A961" s="354">
        <f t="shared" si="58"/>
        <v>7</v>
      </c>
      <c r="B961" s="236">
        <v>2140129</v>
      </c>
      <c r="C961" s="237" t="s">
        <v>866</v>
      </c>
      <c r="D961" s="371">
        <v>0</v>
      </c>
      <c r="E961" s="371"/>
      <c r="F961" s="372" t="str">
        <f t="shared" si="59"/>
        <v/>
      </c>
      <c r="G961" s="370" t="str">
        <f t="shared" si="60"/>
        <v>否</v>
      </c>
      <c r="H961" s="218" t="str">
        <f t="shared" si="61"/>
        <v>项</v>
      </c>
    </row>
    <row r="962" s="264" customFormat="1" ht="36" customHeight="1" spans="1:8">
      <c r="A962" s="354">
        <f t="shared" si="58"/>
        <v>7</v>
      </c>
      <c r="B962" s="236">
        <v>2140130</v>
      </c>
      <c r="C962" s="237" t="s">
        <v>867</v>
      </c>
      <c r="D962" s="371">
        <v>0</v>
      </c>
      <c r="E962" s="371"/>
      <c r="F962" s="372" t="str">
        <f t="shared" si="59"/>
        <v/>
      </c>
      <c r="G962" s="370" t="str">
        <f t="shared" si="60"/>
        <v>否</v>
      </c>
      <c r="H962" s="218" t="str">
        <f t="shared" si="61"/>
        <v>项</v>
      </c>
    </row>
    <row r="963" s="264" customFormat="1" ht="36" customHeight="1" spans="1:8">
      <c r="A963" s="354">
        <f t="shared" si="58"/>
        <v>7</v>
      </c>
      <c r="B963" s="236">
        <v>2140131</v>
      </c>
      <c r="C963" s="237" t="s">
        <v>868</v>
      </c>
      <c r="D963" s="371">
        <v>0</v>
      </c>
      <c r="E963" s="371"/>
      <c r="F963" s="372" t="str">
        <f t="shared" si="59"/>
        <v/>
      </c>
      <c r="G963" s="370" t="str">
        <f t="shared" si="60"/>
        <v>否</v>
      </c>
      <c r="H963" s="218" t="str">
        <f t="shared" si="61"/>
        <v>项</v>
      </c>
    </row>
    <row r="964" s="264" customFormat="1" ht="36" customHeight="1" spans="1:8">
      <c r="A964" s="354">
        <f t="shared" ref="A964:A1027" si="62">LEN(B964)</f>
        <v>7</v>
      </c>
      <c r="B964" s="236">
        <v>2140133</v>
      </c>
      <c r="C964" s="237" t="s">
        <v>869</v>
      </c>
      <c r="D964" s="371">
        <v>0</v>
      </c>
      <c r="E964" s="371"/>
      <c r="F964" s="372" t="str">
        <f t="shared" ref="F964:F1027" si="63">IF(D964&gt;0,E964/D964-1,IF(D964&lt;0,-(E964/D964-1),""))</f>
        <v/>
      </c>
      <c r="G964" s="370" t="str">
        <f t="shared" ref="G964:G1027" si="64">IF(LEN(B964)=3,"是",IF(C964&lt;&gt;"",IF(SUM(D964:E964)&lt;&gt;0,"是","否"),"是"))</f>
        <v>否</v>
      </c>
      <c r="H964" s="218" t="str">
        <f t="shared" ref="H964:H1027" si="65">IF(LEN(B964)=3,"类",IF(LEN(B964)=5,"款","项"))</f>
        <v>项</v>
      </c>
    </row>
    <row r="965" s="264" customFormat="1" ht="36" customHeight="1" spans="1:8">
      <c r="A965" s="354">
        <f t="shared" si="62"/>
        <v>7</v>
      </c>
      <c r="B965" s="236">
        <v>2140136</v>
      </c>
      <c r="C965" s="237" t="s">
        <v>870</v>
      </c>
      <c r="D965" s="371">
        <v>0</v>
      </c>
      <c r="E965" s="371"/>
      <c r="F965" s="372" t="str">
        <f t="shared" si="63"/>
        <v/>
      </c>
      <c r="G965" s="370" t="str">
        <f t="shared" si="64"/>
        <v>否</v>
      </c>
      <c r="H965" s="218" t="str">
        <f t="shared" si="65"/>
        <v>项</v>
      </c>
    </row>
    <row r="966" s="264" customFormat="1" ht="36" customHeight="1" spans="1:8">
      <c r="A966" s="354">
        <f t="shared" si="62"/>
        <v>7</v>
      </c>
      <c r="B966" s="236">
        <v>2140138</v>
      </c>
      <c r="C966" s="237" t="s">
        <v>871</v>
      </c>
      <c r="D966" s="371">
        <v>0</v>
      </c>
      <c r="E966" s="371"/>
      <c r="F966" s="372" t="str">
        <f t="shared" si="63"/>
        <v/>
      </c>
      <c r="G966" s="370" t="str">
        <f t="shared" si="64"/>
        <v>否</v>
      </c>
      <c r="H966" s="218" t="str">
        <f t="shared" si="65"/>
        <v>项</v>
      </c>
    </row>
    <row r="967" s="264" customFormat="1" ht="36" customHeight="1" spans="1:8">
      <c r="A967" s="354">
        <f t="shared" si="62"/>
        <v>7</v>
      </c>
      <c r="B967" s="236">
        <v>2140139</v>
      </c>
      <c r="C967" s="242" t="s">
        <v>1628</v>
      </c>
      <c r="D967" s="371">
        <v>0</v>
      </c>
      <c r="E967" s="371"/>
      <c r="F967" s="372" t="str">
        <f t="shared" si="63"/>
        <v/>
      </c>
      <c r="G967" s="370" t="str">
        <f t="shared" si="64"/>
        <v>否</v>
      </c>
      <c r="H967" s="218" t="str">
        <f t="shared" si="65"/>
        <v>项</v>
      </c>
    </row>
    <row r="968" s="264" customFormat="1" ht="36" customHeight="1" spans="1:8">
      <c r="A968" s="354">
        <f t="shared" si="62"/>
        <v>7</v>
      </c>
      <c r="B968" s="236">
        <v>2140199</v>
      </c>
      <c r="C968" s="237" t="s">
        <v>873</v>
      </c>
      <c r="D968" s="371">
        <v>1374</v>
      </c>
      <c r="E968" s="371">
        <v>1265</v>
      </c>
      <c r="F968" s="372">
        <f t="shared" si="63"/>
        <v>-0.079</v>
      </c>
      <c r="G968" s="370" t="str">
        <f t="shared" si="64"/>
        <v>是</v>
      </c>
      <c r="H968" s="218" t="str">
        <f t="shared" si="65"/>
        <v>项</v>
      </c>
    </row>
    <row r="969" s="218" customFormat="1" ht="36" customHeight="1" spans="1:8">
      <c r="A969" s="354">
        <f t="shared" si="62"/>
        <v>5</v>
      </c>
      <c r="B969" s="236">
        <v>21402</v>
      </c>
      <c r="C969" s="237" t="s">
        <v>874</v>
      </c>
      <c r="D969" s="371">
        <f>SUM(D970:D978)</f>
        <v>0</v>
      </c>
      <c r="E969" s="371">
        <f>SUM(E970:E978)</f>
        <v>0</v>
      </c>
      <c r="F969" s="372" t="str">
        <f t="shared" si="63"/>
        <v/>
      </c>
      <c r="G969" s="370" t="str">
        <f t="shared" si="64"/>
        <v>否</v>
      </c>
      <c r="H969" s="218" t="str">
        <f t="shared" si="65"/>
        <v>款</v>
      </c>
    </row>
    <row r="970" s="264" customFormat="1" ht="36" customHeight="1" spans="1:8">
      <c r="A970" s="354">
        <f t="shared" si="62"/>
        <v>7</v>
      </c>
      <c r="B970" s="236">
        <v>2140201</v>
      </c>
      <c r="C970" s="237" t="s">
        <v>139</v>
      </c>
      <c r="D970" s="371">
        <v>0</v>
      </c>
      <c r="E970" s="371"/>
      <c r="F970" s="372" t="str">
        <f t="shared" si="63"/>
        <v/>
      </c>
      <c r="G970" s="370" t="str">
        <f t="shared" si="64"/>
        <v>否</v>
      </c>
      <c r="H970" s="218" t="str">
        <f t="shared" si="65"/>
        <v>项</v>
      </c>
    </row>
    <row r="971" s="264" customFormat="1" ht="36" customHeight="1" spans="1:8">
      <c r="A971" s="354">
        <f t="shared" si="62"/>
        <v>7</v>
      </c>
      <c r="B971" s="236">
        <v>2140202</v>
      </c>
      <c r="C971" s="237" t="s">
        <v>140</v>
      </c>
      <c r="D971" s="371">
        <v>0</v>
      </c>
      <c r="E971" s="371"/>
      <c r="F971" s="372" t="str">
        <f t="shared" si="63"/>
        <v/>
      </c>
      <c r="G971" s="370" t="str">
        <f t="shared" si="64"/>
        <v>否</v>
      </c>
      <c r="H971" s="218" t="str">
        <f t="shared" si="65"/>
        <v>项</v>
      </c>
    </row>
    <row r="972" s="264" customFormat="1" ht="36" customHeight="1" spans="1:8">
      <c r="A972" s="354">
        <f t="shared" si="62"/>
        <v>7</v>
      </c>
      <c r="B972" s="236">
        <v>2140203</v>
      </c>
      <c r="C972" s="237" t="s">
        <v>141</v>
      </c>
      <c r="D972" s="371">
        <v>0</v>
      </c>
      <c r="E972" s="371"/>
      <c r="F972" s="372" t="str">
        <f t="shared" si="63"/>
        <v/>
      </c>
      <c r="G972" s="370" t="str">
        <f t="shared" si="64"/>
        <v>否</v>
      </c>
      <c r="H972" s="218" t="str">
        <f t="shared" si="65"/>
        <v>项</v>
      </c>
    </row>
    <row r="973" s="264" customFormat="1" ht="36" customHeight="1" spans="1:8">
      <c r="A973" s="354">
        <f t="shared" si="62"/>
        <v>7</v>
      </c>
      <c r="B973" s="236">
        <v>2140204</v>
      </c>
      <c r="C973" s="237" t="s">
        <v>875</v>
      </c>
      <c r="D973" s="371">
        <v>0</v>
      </c>
      <c r="E973" s="371"/>
      <c r="F973" s="372" t="str">
        <f t="shared" si="63"/>
        <v/>
      </c>
      <c r="G973" s="370" t="str">
        <f t="shared" si="64"/>
        <v>否</v>
      </c>
      <c r="H973" s="218" t="str">
        <f t="shared" si="65"/>
        <v>项</v>
      </c>
    </row>
    <row r="974" s="264" customFormat="1" ht="36" customHeight="1" spans="1:8">
      <c r="A974" s="354">
        <f t="shared" si="62"/>
        <v>7</v>
      </c>
      <c r="B974" s="236">
        <v>2140205</v>
      </c>
      <c r="C974" s="237" t="s">
        <v>876</v>
      </c>
      <c r="D974" s="371">
        <v>0</v>
      </c>
      <c r="E974" s="371"/>
      <c r="F974" s="372" t="str">
        <f t="shared" si="63"/>
        <v/>
      </c>
      <c r="G974" s="370" t="str">
        <f t="shared" si="64"/>
        <v>否</v>
      </c>
      <c r="H974" s="218" t="str">
        <f t="shared" si="65"/>
        <v>项</v>
      </c>
    </row>
    <row r="975" s="264" customFormat="1" ht="36" customHeight="1" spans="1:8">
      <c r="A975" s="354">
        <f t="shared" si="62"/>
        <v>7</v>
      </c>
      <c r="B975" s="236">
        <v>2140206</v>
      </c>
      <c r="C975" s="237" t="s">
        <v>877</v>
      </c>
      <c r="D975" s="371">
        <v>0</v>
      </c>
      <c r="E975" s="371"/>
      <c r="F975" s="372" t="str">
        <f t="shared" si="63"/>
        <v/>
      </c>
      <c r="G975" s="370" t="str">
        <f t="shared" si="64"/>
        <v>否</v>
      </c>
      <c r="H975" s="218" t="str">
        <f t="shared" si="65"/>
        <v>项</v>
      </c>
    </row>
    <row r="976" s="264" customFormat="1" ht="36" customHeight="1" spans="1:8">
      <c r="A976" s="354">
        <f t="shared" si="62"/>
        <v>7</v>
      </c>
      <c r="B976" s="236">
        <v>2140207</v>
      </c>
      <c r="C976" s="237" t="s">
        <v>878</v>
      </c>
      <c r="D976" s="371">
        <v>0</v>
      </c>
      <c r="E976" s="371"/>
      <c r="F976" s="372" t="str">
        <f t="shared" si="63"/>
        <v/>
      </c>
      <c r="G976" s="370" t="str">
        <f t="shared" si="64"/>
        <v>否</v>
      </c>
      <c r="H976" s="218" t="str">
        <f t="shared" si="65"/>
        <v>项</v>
      </c>
    </row>
    <row r="977" s="264" customFormat="1" ht="36" customHeight="1" spans="1:8">
      <c r="A977" s="354">
        <f t="shared" si="62"/>
        <v>7</v>
      </c>
      <c r="B977" s="236">
        <v>2140208</v>
      </c>
      <c r="C977" s="237" t="s">
        <v>879</v>
      </c>
      <c r="D977" s="371">
        <v>0</v>
      </c>
      <c r="E977" s="371"/>
      <c r="F977" s="372" t="str">
        <f t="shared" si="63"/>
        <v/>
      </c>
      <c r="G977" s="370" t="str">
        <f t="shared" si="64"/>
        <v>否</v>
      </c>
      <c r="H977" s="218" t="str">
        <f t="shared" si="65"/>
        <v>项</v>
      </c>
    </row>
    <row r="978" s="264" customFormat="1" ht="36" customHeight="1" spans="1:8">
      <c r="A978" s="354">
        <f t="shared" si="62"/>
        <v>7</v>
      </c>
      <c r="B978" s="236">
        <v>2140299</v>
      </c>
      <c r="C978" s="237" t="s">
        <v>880</v>
      </c>
      <c r="D978" s="371">
        <v>0</v>
      </c>
      <c r="E978" s="371"/>
      <c r="F978" s="372" t="str">
        <f t="shared" si="63"/>
        <v/>
      </c>
      <c r="G978" s="370" t="str">
        <f t="shared" si="64"/>
        <v>否</v>
      </c>
      <c r="H978" s="218" t="str">
        <f t="shared" si="65"/>
        <v>项</v>
      </c>
    </row>
    <row r="979" s="218" customFormat="1" ht="36" customHeight="1" spans="1:8">
      <c r="A979" s="354">
        <f t="shared" si="62"/>
        <v>5</v>
      </c>
      <c r="B979" s="236">
        <v>21403</v>
      </c>
      <c r="C979" s="237" t="s">
        <v>881</v>
      </c>
      <c r="D979" s="371">
        <f>SUM(D980:D988)</f>
        <v>0</v>
      </c>
      <c r="E979" s="371">
        <f>SUM(E980:E988)</f>
        <v>0</v>
      </c>
      <c r="F979" s="372" t="str">
        <f t="shared" si="63"/>
        <v/>
      </c>
      <c r="G979" s="370" t="str">
        <f t="shared" si="64"/>
        <v>否</v>
      </c>
      <c r="H979" s="218" t="str">
        <f t="shared" si="65"/>
        <v>款</v>
      </c>
    </row>
    <row r="980" s="264" customFormat="1" ht="36" customHeight="1" spans="1:8">
      <c r="A980" s="354">
        <f t="shared" si="62"/>
        <v>7</v>
      </c>
      <c r="B980" s="236">
        <v>2140301</v>
      </c>
      <c r="C980" s="237" t="s">
        <v>139</v>
      </c>
      <c r="D980" s="371">
        <v>0</v>
      </c>
      <c r="E980" s="371"/>
      <c r="F980" s="372" t="str">
        <f t="shared" si="63"/>
        <v/>
      </c>
      <c r="G980" s="370" t="str">
        <f t="shared" si="64"/>
        <v>否</v>
      </c>
      <c r="H980" s="218" t="str">
        <f t="shared" si="65"/>
        <v>项</v>
      </c>
    </row>
    <row r="981" s="264" customFormat="1" ht="36" customHeight="1" spans="1:8">
      <c r="A981" s="354">
        <f t="shared" si="62"/>
        <v>7</v>
      </c>
      <c r="B981" s="236">
        <v>2140302</v>
      </c>
      <c r="C981" s="237" t="s">
        <v>140</v>
      </c>
      <c r="D981" s="371">
        <v>0</v>
      </c>
      <c r="E981" s="371"/>
      <c r="F981" s="372" t="str">
        <f t="shared" si="63"/>
        <v/>
      </c>
      <c r="G981" s="370" t="str">
        <f t="shared" si="64"/>
        <v>否</v>
      </c>
      <c r="H981" s="218" t="str">
        <f t="shared" si="65"/>
        <v>项</v>
      </c>
    </row>
    <row r="982" s="264" customFormat="1" ht="36" customHeight="1" spans="1:8">
      <c r="A982" s="354">
        <f t="shared" si="62"/>
        <v>7</v>
      </c>
      <c r="B982" s="236">
        <v>2140303</v>
      </c>
      <c r="C982" s="237" t="s">
        <v>141</v>
      </c>
      <c r="D982" s="371">
        <v>0</v>
      </c>
      <c r="E982" s="371"/>
      <c r="F982" s="372" t="str">
        <f t="shared" si="63"/>
        <v/>
      </c>
      <c r="G982" s="370" t="str">
        <f t="shared" si="64"/>
        <v>否</v>
      </c>
      <c r="H982" s="218" t="str">
        <f t="shared" si="65"/>
        <v>项</v>
      </c>
    </row>
    <row r="983" s="264" customFormat="1" ht="36" customHeight="1" spans="1:8">
      <c r="A983" s="354">
        <f t="shared" si="62"/>
        <v>7</v>
      </c>
      <c r="B983" s="236">
        <v>2140304</v>
      </c>
      <c r="C983" s="237" t="s">
        <v>882</v>
      </c>
      <c r="D983" s="371">
        <v>0</v>
      </c>
      <c r="E983" s="371"/>
      <c r="F983" s="372" t="str">
        <f t="shared" si="63"/>
        <v/>
      </c>
      <c r="G983" s="370" t="str">
        <f t="shared" si="64"/>
        <v>否</v>
      </c>
      <c r="H983" s="218" t="str">
        <f t="shared" si="65"/>
        <v>项</v>
      </c>
    </row>
    <row r="984" s="264" customFormat="1" ht="36" customHeight="1" spans="1:8">
      <c r="A984" s="354">
        <f t="shared" si="62"/>
        <v>7</v>
      </c>
      <c r="B984" s="236">
        <v>2140305</v>
      </c>
      <c r="C984" s="237" t="s">
        <v>883</v>
      </c>
      <c r="D984" s="371">
        <v>0</v>
      </c>
      <c r="E984" s="371"/>
      <c r="F984" s="372" t="str">
        <f t="shared" si="63"/>
        <v/>
      </c>
      <c r="G984" s="370" t="str">
        <f t="shared" si="64"/>
        <v>否</v>
      </c>
      <c r="H984" s="218" t="str">
        <f t="shared" si="65"/>
        <v>项</v>
      </c>
    </row>
    <row r="985" s="264" customFormat="1" ht="36" customHeight="1" spans="1:8">
      <c r="A985" s="354">
        <f t="shared" si="62"/>
        <v>7</v>
      </c>
      <c r="B985" s="236">
        <v>2140306</v>
      </c>
      <c r="C985" s="237" t="s">
        <v>884</v>
      </c>
      <c r="D985" s="371">
        <v>0</v>
      </c>
      <c r="E985" s="371"/>
      <c r="F985" s="372" t="str">
        <f t="shared" si="63"/>
        <v/>
      </c>
      <c r="G985" s="370" t="str">
        <f t="shared" si="64"/>
        <v>否</v>
      </c>
      <c r="H985" s="218" t="str">
        <f t="shared" si="65"/>
        <v>项</v>
      </c>
    </row>
    <row r="986" s="264" customFormat="1" ht="36" customHeight="1" spans="1:8">
      <c r="A986" s="354">
        <f t="shared" si="62"/>
        <v>7</v>
      </c>
      <c r="B986" s="236">
        <v>2140307</v>
      </c>
      <c r="C986" s="237" t="s">
        <v>885</v>
      </c>
      <c r="D986" s="371">
        <v>0</v>
      </c>
      <c r="E986" s="371"/>
      <c r="F986" s="372" t="str">
        <f t="shared" si="63"/>
        <v/>
      </c>
      <c r="G986" s="370" t="str">
        <f t="shared" si="64"/>
        <v>否</v>
      </c>
      <c r="H986" s="218" t="str">
        <f t="shared" si="65"/>
        <v>项</v>
      </c>
    </row>
    <row r="987" s="264" customFormat="1" ht="36" customHeight="1" spans="1:8">
      <c r="A987" s="354">
        <f t="shared" si="62"/>
        <v>7</v>
      </c>
      <c r="B987" s="236">
        <v>2140308</v>
      </c>
      <c r="C987" s="237" t="s">
        <v>886</v>
      </c>
      <c r="D987" s="371">
        <v>0</v>
      </c>
      <c r="E987" s="371"/>
      <c r="F987" s="372" t="str">
        <f t="shared" si="63"/>
        <v/>
      </c>
      <c r="G987" s="370" t="str">
        <f t="shared" si="64"/>
        <v>否</v>
      </c>
      <c r="H987" s="218" t="str">
        <f t="shared" si="65"/>
        <v>项</v>
      </c>
    </row>
    <row r="988" s="264" customFormat="1" ht="36" customHeight="1" spans="1:8">
      <c r="A988" s="354">
        <f t="shared" si="62"/>
        <v>7</v>
      </c>
      <c r="B988" s="236">
        <v>2140399</v>
      </c>
      <c r="C988" s="237" t="s">
        <v>887</v>
      </c>
      <c r="D988" s="371">
        <v>0</v>
      </c>
      <c r="E988" s="371"/>
      <c r="F988" s="372" t="str">
        <f t="shared" si="63"/>
        <v/>
      </c>
      <c r="G988" s="370" t="str">
        <f t="shared" si="64"/>
        <v>否</v>
      </c>
      <c r="H988" s="218" t="str">
        <f t="shared" si="65"/>
        <v>项</v>
      </c>
    </row>
    <row r="989" s="218" customFormat="1" ht="36" customHeight="1" spans="1:8">
      <c r="A989" s="354">
        <f t="shared" si="62"/>
        <v>5</v>
      </c>
      <c r="B989" s="236">
        <v>21404</v>
      </c>
      <c r="C989" s="242" t="s">
        <v>1629</v>
      </c>
      <c r="D989" s="371">
        <f>SUM(D990:D993)</f>
        <v>0</v>
      </c>
      <c r="E989" s="371">
        <f>SUM(E990:E993)</f>
        <v>0</v>
      </c>
      <c r="F989" s="372" t="str">
        <f t="shared" si="63"/>
        <v/>
      </c>
      <c r="G989" s="370" t="str">
        <f t="shared" si="64"/>
        <v>否</v>
      </c>
      <c r="H989" s="218" t="str">
        <f t="shared" si="65"/>
        <v>款</v>
      </c>
    </row>
    <row r="990" s="264" customFormat="1" ht="36" customHeight="1" spans="1:8">
      <c r="A990" s="354">
        <f t="shared" si="62"/>
        <v>7</v>
      </c>
      <c r="B990" s="236">
        <v>2140401</v>
      </c>
      <c r="C990" s="242" t="s">
        <v>1630</v>
      </c>
      <c r="D990" s="371">
        <v>0</v>
      </c>
      <c r="E990" s="371"/>
      <c r="F990" s="372" t="str">
        <f t="shared" si="63"/>
        <v/>
      </c>
      <c r="G990" s="370" t="str">
        <f t="shared" si="64"/>
        <v>否</v>
      </c>
      <c r="H990" s="218" t="str">
        <f t="shared" si="65"/>
        <v>项</v>
      </c>
    </row>
    <row r="991" s="264" customFormat="1" ht="36" customHeight="1" spans="1:8">
      <c r="A991" s="354">
        <f t="shared" si="62"/>
        <v>7</v>
      </c>
      <c r="B991" s="236">
        <v>2140402</v>
      </c>
      <c r="C991" s="242" t="s">
        <v>1631</v>
      </c>
      <c r="D991" s="371">
        <v>0</v>
      </c>
      <c r="E991" s="371"/>
      <c r="F991" s="372" t="str">
        <f t="shared" si="63"/>
        <v/>
      </c>
      <c r="G991" s="370" t="str">
        <f t="shared" si="64"/>
        <v>否</v>
      </c>
      <c r="H991" s="218" t="str">
        <f t="shared" si="65"/>
        <v>项</v>
      </c>
    </row>
    <row r="992" s="264" customFormat="1" ht="36" customHeight="1" spans="1:8">
      <c r="A992" s="354">
        <f t="shared" si="62"/>
        <v>7</v>
      </c>
      <c r="B992" s="236">
        <v>2140403</v>
      </c>
      <c r="C992" s="242" t="s">
        <v>1632</v>
      </c>
      <c r="D992" s="371">
        <v>0</v>
      </c>
      <c r="E992" s="371"/>
      <c r="F992" s="372" t="str">
        <f t="shared" si="63"/>
        <v/>
      </c>
      <c r="G992" s="370" t="str">
        <f t="shared" si="64"/>
        <v>否</v>
      </c>
      <c r="H992" s="218" t="str">
        <f t="shared" si="65"/>
        <v>项</v>
      </c>
    </row>
    <row r="993" s="264" customFormat="1" ht="36" customHeight="1" spans="1:8">
      <c r="A993" s="354">
        <f t="shared" si="62"/>
        <v>7</v>
      </c>
      <c r="B993" s="236">
        <v>2140499</v>
      </c>
      <c r="C993" s="242" t="s">
        <v>1633</v>
      </c>
      <c r="D993" s="371">
        <v>0</v>
      </c>
      <c r="E993" s="371"/>
      <c r="F993" s="372" t="str">
        <f t="shared" si="63"/>
        <v/>
      </c>
      <c r="G993" s="370" t="str">
        <f t="shared" si="64"/>
        <v>否</v>
      </c>
      <c r="H993" s="218" t="str">
        <f t="shared" si="65"/>
        <v>项</v>
      </c>
    </row>
    <row r="994" s="218" customFormat="1" ht="36" customHeight="1" spans="1:8">
      <c r="A994" s="354">
        <f t="shared" si="62"/>
        <v>5</v>
      </c>
      <c r="B994" s="236">
        <v>21405</v>
      </c>
      <c r="C994" s="237" t="s">
        <v>893</v>
      </c>
      <c r="D994" s="371">
        <f>SUM(D995:D1000)</f>
        <v>0</v>
      </c>
      <c r="E994" s="371">
        <f>SUM(E995:E1000)</f>
        <v>0</v>
      </c>
      <c r="F994" s="372" t="str">
        <f t="shared" si="63"/>
        <v/>
      </c>
      <c r="G994" s="370" t="str">
        <f t="shared" si="64"/>
        <v>否</v>
      </c>
      <c r="H994" s="218" t="str">
        <f t="shared" si="65"/>
        <v>款</v>
      </c>
    </row>
    <row r="995" s="264" customFormat="1" ht="36" customHeight="1" spans="1:8">
      <c r="A995" s="354">
        <f t="shared" si="62"/>
        <v>7</v>
      </c>
      <c r="B995" s="236">
        <v>2140501</v>
      </c>
      <c r="C995" s="237" t="s">
        <v>139</v>
      </c>
      <c r="D995" s="371">
        <v>0</v>
      </c>
      <c r="E995" s="371"/>
      <c r="F995" s="372" t="str">
        <f t="shared" si="63"/>
        <v/>
      </c>
      <c r="G995" s="370" t="str">
        <f t="shared" si="64"/>
        <v>否</v>
      </c>
      <c r="H995" s="218" t="str">
        <f t="shared" si="65"/>
        <v>项</v>
      </c>
    </row>
    <row r="996" s="264" customFormat="1" ht="36" customHeight="1" spans="1:8">
      <c r="A996" s="354">
        <f t="shared" si="62"/>
        <v>7</v>
      </c>
      <c r="B996" s="236">
        <v>2140502</v>
      </c>
      <c r="C996" s="237" t="s">
        <v>140</v>
      </c>
      <c r="D996" s="371">
        <v>0</v>
      </c>
      <c r="E996" s="371"/>
      <c r="F996" s="372" t="str">
        <f t="shared" si="63"/>
        <v/>
      </c>
      <c r="G996" s="370" t="str">
        <f t="shared" si="64"/>
        <v>否</v>
      </c>
      <c r="H996" s="218" t="str">
        <f t="shared" si="65"/>
        <v>项</v>
      </c>
    </row>
    <row r="997" s="264" customFormat="1" ht="36" customHeight="1" spans="1:8">
      <c r="A997" s="354">
        <f t="shared" si="62"/>
        <v>7</v>
      </c>
      <c r="B997" s="236">
        <v>2140503</v>
      </c>
      <c r="C997" s="237" t="s">
        <v>141</v>
      </c>
      <c r="D997" s="371">
        <v>0</v>
      </c>
      <c r="E997" s="371"/>
      <c r="F997" s="372" t="str">
        <f t="shared" si="63"/>
        <v/>
      </c>
      <c r="G997" s="370" t="str">
        <f t="shared" si="64"/>
        <v>否</v>
      </c>
      <c r="H997" s="218" t="str">
        <f t="shared" si="65"/>
        <v>项</v>
      </c>
    </row>
    <row r="998" s="264" customFormat="1" ht="36" customHeight="1" spans="1:8">
      <c r="A998" s="354">
        <f t="shared" si="62"/>
        <v>7</v>
      </c>
      <c r="B998" s="236">
        <v>2140504</v>
      </c>
      <c r="C998" s="237" t="s">
        <v>879</v>
      </c>
      <c r="D998" s="371">
        <v>0</v>
      </c>
      <c r="E998" s="371"/>
      <c r="F998" s="372" t="str">
        <f t="shared" si="63"/>
        <v/>
      </c>
      <c r="G998" s="370" t="str">
        <f t="shared" si="64"/>
        <v>否</v>
      </c>
      <c r="H998" s="218" t="str">
        <f t="shared" si="65"/>
        <v>项</v>
      </c>
    </row>
    <row r="999" s="264" customFormat="1" ht="36" customHeight="1" spans="1:8">
      <c r="A999" s="354">
        <f t="shared" si="62"/>
        <v>7</v>
      </c>
      <c r="B999" s="236">
        <v>2140505</v>
      </c>
      <c r="C999" s="237" t="s">
        <v>894</v>
      </c>
      <c r="D999" s="371">
        <v>0</v>
      </c>
      <c r="E999" s="371"/>
      <c r="F999" s="372" t="str">
        <f t="shared" si="63"/>
        <v/>
      </c>
      <c r="G999" s="370" t="str">
        <f t="shared" si="64"/>
        <v>否</v>
      </c>
      <c r="H999" s="218" t="str">
        <f t="shared" si="65"/>
        <v>项</v>
      </c>
    </row>
    <row r="1000" s="264" customFormat="1" ht="36" customHeight="1" spans="1:8">
      <c r="A1000" s="354">
        <f t="shared" si="62"/>
        <v>7</v>
      </c>
      <c r="B1000" s="236">
        <v>2140599</v>
      </c>
      <c r="C1000" s="237" t="s">
        <v>895</v>
      </c>
      <c r="D1000" s="371">
        <v>0</v>
      </c>
      <c r="E1000" s="371"/>
      <c r="F1000" s="372" t="str">
        <f t="shared" si="63"/>
        <v/>
      </c>
      <c r="G1000" s="370" t="str">
        <f t="shared" si="64"/>
        <v>否</v>
      </c>
      <c r="H1000" s="218" t="str">
        <f t="shared" si="65"/>
        <v>项</v>
      </c>
    </row>
    <row r="1001" s="218" customFormat="1" ht="36" customHeight="1" spans="1:8">
      <c r="A1001" s="354">
        <f t="shared" si="62"/>
        <v>5</v>
      </c>
      <c r="B1001" s="236">
        <v>21406</v>
      </c>
      <c r="C1001" s="237" t="s">
        <v>896</v>
      </c>
      <c r="D1001" s="371">
        <f>SUM(D1002:D1005)</f>
        <v>0</v>
      </c>
      <c r="E1001" s="371">
        <f>SUM(E1002:E1005)</f>
        <v>0</v>
      </c>
      <c r="F1001" s="372" t="str">
        <f t="shared" si="63"/>
        <v/>
      </c>
      <c r="G1001" s="370" t="str">
        <f t="shared" si="64"/>
        <v>否</v>
      </c>
      <c r="H1001" s="218" t="str">
        <f t="shared" si="65"/>
        <v>款</v>
      </c>
    </row>
    <row r="1002" s="264" customFormat="1" ht="36" customHeight="1" spans="1:8">
      <c r="A1002" s="354">
        <f t="shared" si="62"/>
        <v>7</v>
      </c>
      <c r="B1002" s="236">
        <v>2140601</v>
      </c>
      <c r="C1002" s="237" t="s">
        <v>897</v>
      </c>
      <c r="D1002" s="371">
        <v>0</v>
      </c>
      <c r="E1002" s="371"/>
      <c r="F1002" s="372" t="str">
        <f t="shared" si="63"/>
        <v/>
      </c>
      <c r="G1002" s="370" t="str">
        <f t="shared" si="64"/>
        <v>否</v>
      </c>
      <c r="H1002" s="218" t="str">
        <f t="shared" si="65"/>
        <v>项</v>
      </c>
    </row>
    <row r="1003" s="264" customFormat="1" ht="36" customHeight="1" spans="1:8">
      <c r="A1003" s="354">
        <f t="shared" si="62"/>
        <v>7</v>
      </c>
      <c r="B1003" s="236">
        <v>2140602</v>
      </c>
      <c r="C1003" s="237" t="s">
        <v>898</v>
      </c>
      <c r="D1003" s="371">
        <v>0</v>
      </c>
      <c r="E1003" s="371"/>
      <c r="F1003" s="372" t="str">
        <f t="shared" si="63"/>
        <v/>
      </c>
      <c r="G1003" s="370" t="str">
        <f t="shared" si="64"/>
        <v>否</v>
      </c>
      <c r="H1003" s="218" t="str">
        <f t="shared" si="65"/>
        <v>项</v>
      </c>
    </row>
    <row r="1004" s="264" customFormat="1" ht="36" customHeight="1" spans="1:8">
      <c r="A1004" s="354">
        <f t="shared" si="62"/>
        <v>7</v>
      </c>
      <c r="B1004" s="236">
        <v>2140603</v>
      </c>
      <c r="C1004" s="237" t="s">
        <v>899</v>
      </c>
      <c r="D1004" s="371">
        <v>0</v>
      </c>
      <c r="E1004" s="371"/>
      <c r="F1004" s="372" t="str">
        <f t="shared" si="63"/>
        <v/>
      </c>
      <c r="G1004" s="370" t="str">
        <f t="shared" si="64"/>
        <v>否</v>
      </c>
      <c r="H1004" s="218" t="str">
        <f t="shared" si="65"/>
        <v>项</v>
      </c>
    </row>
    <row r="1005" s="264" customFormat="1" ht="36" customHeight="1" spans="1:8">
      <c r="A1005" s="354">
        <f t="shared" si="62"/>
        <v>7</v>
      </c>
      <c r="B1005" s="236">
        <v>2140699</v>
      </c>
      <c r="C1005" s="237" t="s">
        <v>900</v>
      </c>
      <c r="D1005" s="371">
        <v>0</v>
      </c>
      <c r="E1005" s="371"/>
      <c r="F1005" s="372" t="str">
        <f t="shared" si="63"/>
        <v/>
      </c>
      <c r="G1005" s="370" t="str">
        <f t="shared" si="64"/>
        <v>否</v>
      </c>
      <c r="H1005" s="218" t="str">
        <f t="shared" si="65"/>
        <v>项</v>
      </c>
    </row>
    <row r="1006" s="218" customFormat="1" ht="36" customHeight="1" spans="1:8">
      <c r="A1006" s="354">
        <f t="shared" si="62"/>
        <v>5</v>
      </c>
      <c r="B1006" s="236">
        <v>21499</v>
      </c>
      <c r="C1006" s="237" t="s">
        <v>901</v>
      </c>
      <c r="D1006" s="371">
        <f>SUM(D1007:D1008)</f>
        <v>0</v>
      </c>
      <c r="E1006" s="371">
        <f>SUM(E1007:E1008)</f>
        <v>0</v>
      </c>
      <c r="F1006" s="372" t="str">
        <f t="shared" si="63"/>
        <v/>
      </c>
      <c r="G1006" s="370" t="str">
        <f t="shared" si="64"/>
        <v>否</v>
      </c>
      <c r="H1006" s="218" t="str">
        <f t="shared" si="65"/>
        <v>款</v>
      </c>
    </row>
    <row r="1007" s="264" customFormat="1" ht="36" customHeight="1" spans="1:8">
      <c r="A1007" s="354">
        <f t="shared" si="62"/>
        <v>7</v>
      </c>
      <c r="B1007" s="236">
        <v>2149901</v>
      </c>
      <c r="C1007" s="237" t="s">
        <v>902</v>
      </c>
      <c r="D1007" s="371">
        <v>0</v>
      </c>
      <c r="E1007" s="371"/>
      <c r="F1007" s="372" t="str">
        <f t="shared" si="63"/>
        <v/>
      </c>
      <c r="G1007" s="370" t="str">
        <f t="shared" si="64"/>
        <v>否</v>
      </c>
      <c r="H1007" s="218" t="str">
        <f t="shared" si="65"/>
        <v>项</v>
      </c>
    </row>
    <row r="1008" s="264" customFormat="1" ht="36" customHeight="1" spans="1:8">
      <c r="A1008" s="354">
        <f t="shared" si="62"/>
        <v>7</v>
      </c>
      <c r="B1008" s="236">
        <v>2149999</v>
      </c>
      <c r="C1008" s="237" t="s">
        <v>903</v>
      </c>
      <c r="D1008" s="371">
        <v>0</v>
      </c>
      <c r="E1008" s="371"/>
      <c r="F1008" s="372" t="str">
        <f t="shared" si="63"/>
        <v/>
      </c>
      <c r="G1008" s="370" t="str">
        <f t="shared" si="64"/>
        <v>否</v>
      </c>
      <c r="H1008" s="218" t="str">
        <f t="shared" si="65"/>
        <v>项</v>
      </c>
    </row>
    <row r="1009" s="218" customFormat="1" ht="36" customHeight="1" spans="1:8">
      <c r="A1009" s="354">
        <f t="shared" si="62"/>
        <v>3</v>
      </c>
      <c r="B1009" s="231">
        <v>215</v>
      </c>
      <c r="C1009" s="232" t="s">
        <v>104</v>
      </c>
      <c r="D1009" s="368">
        <f>SUM(D1010,D1020,D1036,D1041,D1058,D1065,D1073)</f>
        <v>597</v>
      </c>
      <c r="E1009" s="368">
        <f>SUM(E1010,E1020,E1036,E1041,E1058,E1065,E1073)</f>
        <v>608</v>
      </c>
      <c r="F1009" s="369">
        <f t="shared" si="63"/>
        <v>0.018</v>
      </c>
      <c r="G1009" s="370" t="str">
        <f t="shared" si="64"/>
        <v>是</v>
      </c>
      <c r="H1009" s="218" t="str">
        <f t="shared" si="65"/>
        <v>类</v>
      </c>
    </row>
    <row r="1010" s="218" customFormat="1" ht="36" customHeight="1" spans="1:8">
      <c r="A1010" s="354">
        <f t="shared" si="62"/>
        <v>5</v>
      </c>
      <c r="B1010" s="236">
        <v>21501</v>
      </c>
      <c r="C1010" s="237" t="s">
        <v>904</v>
      </c>
      <c r="D1010" s="371">
        <f>SUM(D1011:D1019)</f>
        <v>31</v>
      </c>
      <c r="E1010" s="371">
        <f>SUM(E1011:E1019)</f>
        <v>0</v>
      </c>
      <c r="F1010" s="372">
        <f t="shared" si="63"/>
        <v>-1</v>
      </c>
      <c r="G1010" s="370" t="str">
        <f t="shared" si="64"/>
        <v>是</v>
      </c>
      <c r="H1010" s="218" t="str">
        <f t="shared" si="65"/>
        <v>款</v>
      </c>
    </row>
    <row r="1011" s="264" customFormat="1" ht="36" customHeight="1" spans="1:8">
      <c r="A1011" s="354">
        <f t="shared" si="62"/>
        <v>7</v>
      </c>
      <c r="B1011" s="236">
        <v>2150101</v>
      </c>
      <c r="C1011" s="237" t="s">
        <v>139</v>
      </c>
      <c r="D1011" s="371">
        <v>31</v>
      </c>
      <c r="E1011" s="371"/>
      <c r="F1011" s="372">
        <f t="shared" si="63"/>
        <v>-1</v>
      </c>
      <c r="G1011" s="370" t="str">
        <f t="shared" si="64"/>
        <v>是</v>
      </c>
      <c r="H1011" s="218" t="str">
        <f t="shared" si="65"/>
        <v>项</v>
      </c>
    </row>
    <row r="1012" s="264" customFormat="1" ht="36" customHeight="1" spans="1:8">
      <c r="A1012" s="354">
        <f t="shared" si="62"/>
        <v>7</v>
      </c>
      <c r="B1012" s="236">
        <v>2150102</v>
      </c>
      <c r="C1012" s="237" t="s">
        <v>140</v>
      </c>
      <c r="D1012" s="371">
        <v>0</v>
      </c>
      <c r="E1012" s="371"/>
      <c r="F1012" s="372" t="str">
        <f t="shared" si="63"/>
        <v/>
      </c>
      <c r="G1012" s="370" t="str">
        <f t="shared" si="64"/>
        <v>否</v>
      </c>
      <c r="H1012" s="218" t="str">
        <f t="shared" si="65"/>
        <v>项</v>
      </c>
    </row>
    <row r="1013" s="264" customFormat="1" ht="36" customHeight="1" spans="1:8">
      <c r="A1013" s="354">
        <f t="shared" si="62"/>
        <v>7</v>
      </c>
      <c r="B1013" s="236">
        <v>2150103</v>
      </c>
      <c r="C1013" s="237" t="s">
        <v>141</v>
      </c>
      <c r="D1013" s="371">
        <v>0</v>
      </c>
      <c r="E1013" s="371"/>
      <c r="F1013" s="372" t="str">
        <f t="shared" si="63"/>
        <v/>
      </c>
      <c r="G1013" s="370" t="str">
        <f t="shared" si="64"/>
        <v>否</v>
      </c>
      <c r="H1013" s="218" t="str">
        <f t="shared" si="65"/>
        <v>项</v>
      </c>
    </row>
    <row r="1014" s="264" customFormat="1" ht="36" customHeight="1" spans="1:8">
      <c r="A1014" s="354">
        <f t="shared" si="62"/>
        <v>7</v>
      </c>
      <c r="B1014" s="236">
        <v>2150104</v>
      </c>
      <c r="C1014" s="237" t="s">
        <v>905</v>
      </c>
      <c r="D1014" s="371">
        <v>0</v>
      </c>
      <c r="E1014" s="371"/>
      <c r="F1014" s="372" t="str">
        <f t="shared" si="63"/>
        <v/>
      </c>
      <c r="G1014" s="370" t="str">
        <f t="shared" si="64"/>
        <v>否</v>
      </c>
      <c r="H1014" s="218" t="str">
        <f t="shared" si="65"/>
        <v>项</v>
      </c>
    </row>
    <row r="1015" s="264" customFormat="1" ht="36" customHeight="1" spans="1:8">
      <c r="A1015" s="354">
        <f t="shared" si="62"/>
        <v>7</v>
      </c>
      <c r="B1015" s="236">
        <v>2150105</v>
      </c>
      <c r="C1015" s="237" t="s">
        <v>906</v>
      </c>
      <c r="D1015" s="371">
        <v>0</v>
      </c>
      <c r="E1015" s="371"/>
      <c r="F1015" s="372" t="str">
        <f t="shared" si="63"/>
        <v/>
      </c>
      <c r="G1015" s="370" t="str">
        <f t="shared" si="64"/>
        <v>否</v>
      </c>
      <c r="H1015" s="218" t="str">
        <f t="shared" si="65"/>
        <v>项</v>
      </c>
    </row>
    <row r="1016" s="264" customFormat="1" ht="36" customHeight="1" spans="1:8">
      <c r="A1016" s="354">
        <f t="shared" si="62"/>
        <v>7</v>
      </c>
      <c r="B1016" s="236">
        <v>2150106</v>
      </c>
      <c r="C1016" s="237" t="s">
        <v>907</v>
      </c>
      <c r="D1016" s="371">
        <v>0</v>
      </c>
      <c r="E1016" s="371"/>
      <c r="F1016" s="372" t="str">
        <f t="shared" si="63"/>
        <v/>
      </c>
      <c r="G1016" s="370" t="str">
        <f t="shared" si="64"/>
        <v>否</v>
      </c>
      <c r="H1016" s="218" t="str">
        <f t="shared" si="65"/>
        <v>项</v>
      </c>
    </row>
    <row r="1017" s="264" customFormat="1" ht="36" customHeight="1" spans="1:8">
      <c r="A1017" s="354">
        <f t="shared" si="62"/>
        <v>7</v>
      </c>
      <c r="B1017" s="236">
        <v>2150107</v>
      </c>
      <c r="C1017" s="237" t="s">
        <v>908</v>
      </c>
      <c r="D1017" s="371">
        <v>0</v>
      </c>
      <c r="E1017" s="371"/>
      <c r="F1017" s="372" t="str">
        <f t="shared" si="63"/>
        <v/>
      </c>
      <c r="G1017" s="370" t="str">
        <f t="shared" si="64"/>
        <v>否</v>
      </c>
      <c r="H1017" s="218" t="str">
        <f t="shared" si="65"/>
        <v>项</v>
      </c>
    </row>
    <row r="1018" s="264" customFormat="1" ht="36" customHeight="1" spans="1:8">
      <c r="A1018" s="354">
        <f t="shared" si="62"/>
        <v>7</v>
      </c>
      <c r="B1018" s="236">
        <v>2150108</v>
      </c>
      <c r="C1018" s="237" t="s">
        <v>909</v>
      </c>
      <c r="D1018" s="371">
        <v>0</v>
      </c>
      <c r="E1018" s="371"/>
      <c r="F1018" s="372" t="str">
        <f t="shared" si="63"/>
        <v/>
      </c>
      <c r="G1018" s="370" t="str">
        <f t="shared" si="64"/>
        <v>否</v>
      </c>
      <c r="H1018" s="218" t="str">
        <f t="shared" si="65"/>
        <v>项</v>
      </c>
    </row>
    <row r="1019" s="264" customFormat="1" ht="36" customHeight="1" spans="1:8">
      <c r="A1019" s="354">
        <f t="shared" si="62"/>
        <v>7</v>
      </c>
      <c r="B1019" s="236">
        <v>2150199</v>
      </c>
      <c r="C1019" s="237" t="s">
        <v>910</v>
      </c>
      <c r="D1019" s="371">
        <v>0</v>
      </c>
      <c r="E1019" s="371"/>
      <c r="F1019" s="372" t="str">
        <f t="shared" si="63"/>
        <v/>
      </c>
      <c r="G1019" s="370" t="str">
        <f t="shared" si="64"/>
        <v>否</v>
      </c>
      <c r="H1019" s="218" t="str">
        <f t="shared" si="65"/>
        <v>项</v>
      </c>
    </row>
    <row r="1020" s="218" customFormat="1" ht="36" customHeight="1" spans="1:8">
      <c r="A1020" s="354">
        <f t="shared" si="62"/>
        <v>5</v>
      </c>
      <c r="B1020" s="236">
        <v>21502</v>
      </c>
      <c r="C1020" s="237" t="s">
        <v>911</v>
      </c>
      <c r="D1020" s="371">
        <f>SUM(D1021:D1035)</f>
        <v>0</v>
      </c>
      <c r="E1020" s="371">
        <f>SUM(E1021:E1035)</f>
        <v>0</v>
      </c>
      <c r="F1020" s="372" t="str">
        <f t="shared" si="63"/>
        <v/>
      </c>
      <c r="G1020" s="370" t="str">
        <f t="shared" si="64"/>
        <v>否</v>
      </c>
      <c r="H1020" s="218" t="str">
        <f t="shared" si="65"/>
        <v>款</v>
      </c>
    </row>
    <row r="1021" s="264" customFormat="1" ht="36" customHeight="1" spans="1:8">
      <c r="A1021" s="354">
        <f t="shared" si="62"/>
        <v>7</v>
      </c>
      <c r="B1021" s="236">
        <v>2150201</v>
      </c>
      <c r="C1021" s="237" t="s">
        <v>139</v>
      </c>
      <c r="D1021" s="371">
        <v>0</v>
      </c>
      <c r="E1021" s="371"/>
      <c r="F1021" s="372" t="str">
        <f t="shared" si="63"/>
        <v/>
      </c>
      <c r="G1021" s="370" t="str">
        <f t="shared" si="64"/>
        <v>否</v>
      </c>
      <c r="H1021" s="218" t="str">
        <f t="shared" si="65"/>
        <v>项</v>
      </c>
    </row>
    <row r="1022" s="264" customFormat="1" ht="36" customHeight="1" spans="1:8">
      <c r="A1022" s="354">
        <f t="shared" si="62"/>
        <v>7</v>
      </c>
      <c r="B1022" s="236">
        <v>2150202</v>
      </c>
      <c r="C1022" s="237" t="s">
        <v>140</v>
      </c>
      <c r="D1022" s="371">
        <v>0</v>
      </c>
      <c r="E1022" s="371"/>
      <c r="F1022" s="372" t="str">
        <f t="shared" si="63"/>
        <v/>
      </c>
      <c r="G1022" s="370" t="str">
        <f t="shared" si="64"/>
        <v>否</v>
      </c>
      <c r="H1022" s="218" t="str">
        <f t="shared" si="65"/>
        <v>项</v>
      </c>
    </row>
    <row r="1023" s="264" customFormat="1" ht="36" customHeight="1" spans="1:8">
      <c r="A1023" s="354">
        <f t="shared" si="62"/>
        <v>7</v>
      </c>
      <c r="B1023" s="236">
        <v>2150203</v>
      </c>
      <c r="C1023" s="237" t="s">
        <v>141</v>
      </c>
      <c r="D1023" s="371">
        <v>0</v>
      </c>
      <c r="E1023" s="371"/>
      <c r="F1023" s="372" t="str">
        <f t="shared" si="63"/>
        <v/>
      </c>
      <c r="G1023" s="370" t="str">
        <f t="shared" si="64"/>
        <v>否</v>
      </c>
      <c r="H1023" s="218" t="str">
        <f t="shared" si="65"/>
        <v>项</v>
      </c>
    </row>
    <row r="1024" s="264" customFormat="1" ht="36" customHeight="1" spans="1:8">
      <c r="A1024" s="354">
        <f t="shared" si="62"/>
        <v>7</v>
      </c>
      <c r="B1024" s="236">
        <v>2150204</v>
      </c>
      <c r="C1024" s="237" t="s">
        <v>912</v>
      </c>
      <c r="D1024" s="371">
        <v>0</v>
      </c>
      <c r="E1024" s="371"/>
      <c r="F1024" s="372" t="str">
        <f t="shared" si="63"/>
        <v/>
      </c>
      <c r="G1024" s="370" t="str">
        <f t="shared" si="64"/>
        <v>否</v>
      </c>
      <c r="H1024" s="218" t="str">
        <f t="shared" si="65"/>
        <v>项</v>
      </c>
    </row>
    <row r="1025" s="264" customFormat="1" ht="36" customHeight="1" spans="1:8">
      <c r="A1025" s="354">
        <f t="shared" si="62"/>
        <v>7</v>
      </c>
      <c r="B1025" s="236">
        <v>2150205</v>
      </c>
      <c r="C1025" s="237" t="s">
        <v>913</v>
      </c>
      <c r="D1025" s="371">
        <v>0</v>
      </c>
      <c r="E1025" s="371"/>
      <c r="F1025" s="372" t="str">
        <f t="shared" si="63"/>
        <v/>
      </c>
      <c r="G1025" s="370" t="str">
        <f t="shared" si="64"/>
        <v>否</v>
      </c>
      <c r="H1025" s="218" t="str">
        <f t="shared" si="65"/>
        <v>项</v>
      </c>
    </row>
    <row r="1026" s="264" customFormat="1" ht="36" customHeight="1" spans="1:8">
      <c r="A1026" s="354">
        <f t="shared" si="62"/>
        <v>7</v>
      </c>
      <c r="B1026" s="236">
        <v>2150206</v>
      </c>
      <c r="C1026" s="237" t="s">
        <v>914</v>
      </c>
      <c r="D1026" s="371">
        <v>0</v>
      </c>
      <c r="E1026" s="371"/>
      <c r="F1026" s="372" t="str">
        <f t="shared" si="63"/>
        <v/>
      </c>
      <c r="G1026" s="370" t="str">
        <f t="shared" si="64"/>
        <v>否</v>
      </c>
      <c r="H1026" s="218" t="str">
        <f t="shared" si="65"/>
        <v>项</v>
      </c>
    </row>
    <row r="1027" s="264" customFormat="1" ht="36" customHeight="1" spans="1:8">
      <c r="A1027" s="354">
        <f t="shared" si="62"/>
        <v>7</v>
      </c>
      <c r="B1027" s="236">
        <v>2150207</v>
      </c>
      <c r="C1027" s="237" t="s">
        <v>915</v>
      </c>
      <c r="D1027" s="371">
        <v>0</v>
      </c>
      <c r="E1027" s="371"/>
      <c r="F1027" s="372" t="str">
        <f t="shared" si="63"/>
        <v/>
      </c>
      <c r="G1027" s="370" t="str">
        <f t="shared" si="64"/>
        <v>否</v>
      </c>
      <c r="H1027" s="218" t="str">
        <f t="shared" si="65"/>
        <v>项</v>
      </c>
    </row>
    <row r="1028" s="264" customFormat="1" ht="36" customHeight="1" spans="1:8">
      <c r="A1028" s="354">
        <f t="shared" ref="A1028:A1091" si="66">LEN(B1028)</f>
        <v>7</v>
      </c>
      <c r="B1028" s="236">
        <v>2150208</v>
      </c>
      <c r="C1028" s="237" t="s">
        <v>916</v>
      </c>
      <c r="D1028" s="371">
        <v>0</v>
      </c>
      <c r="E1028" s="371"/>
      <c r="F1028" s="372" t="str">
        <f t="shared" ref="F1028:F1091" si="67">IF(D1028&gt;0,E1028/D1028-1,IF(D1028&lt;0,-(E1028/D1028-1),""))</f>
        <v/>
      </c>
      <c r="G1028" s="370" t="str">
        <f t="shared" ref="G1028:G1091" si="68">IF(LEN(B1028)=3,"是",IF(C1028&lt;&gt;"",IF(SUM(D1028:E1028)&lt;&gt;0,"是","否"),"是"))</f>
        <v>否</v>
      </c>
      <c r="H1028" s="218" t="str">
        <f t="shared" ref="H1028:H1091" si="69">IF(LEN(B1028)=3,"类",IF(LEN(B1028)=5,"款","项"))</f>
        <v>项</v>
      </c>
    </row>
    <row r="1029" s="264" customFormat="1" ht="36" customHeight="1" spans="1:8">
      <c r="A1029" s="354">
        <f t="shared" si="66"/>
        <v>7</v>
      </c>
      <c r="B1029" s="236">
        <v>2150209</v>
      </c>
      <c r="C1029" s="237" t="s">
        <v>917</v>
      </c>
      <c r="D1029" s="371">
        <v>0</v>
      </c>
      <c r="E1029" s="371"/>
      <c r="F1029" s="372" t="str">
        <f t="shared" si="67"/>
        <v/>
      </c>
      <c r="G1029" s="370" t="str">
        <f t="shared" si="68"/>
        <v>否</v>
      </c>
      <c r="H1029" s="218" t="str">
        <f t="shared" si="69"/>
        <v>项</v>
      </c>
    </row>
    <row r="1030" s="264" customFormat="1" ht="36" customHeight="1" spans="1:8">
      <c r="A1030" s="354">
        <f t="shared" si="66"/>
        <v>7</v>
      </c>
      <c r="B1030" s="236">
        <v>2150210</v>
      </c>
      <c r="C1030" s="237" t="s">
        <v>918</v>
      </c>
      <c r="D1030" s="371">
        <v>0</v>
      </c>
      <c r="E1030" s="371"/>
      <c r="F1030" s="372" t="str">
        <f t="shared" si="67"/>
        <v/>
      </c>
      <c r="G1030" s="370" t="str">
        <f t="shared" si="68"/>
        <v>否</v>
      </c>
      <c r="H1030" s="218" t="str">
        <f t="shared" si="69"/>
        <v>项</v>
      </c>
    </row>
    <row r="1031" s="264" customFormat="1" ht="36" customHeight="1" spans="1:8">
      <c r="A1031" s="354">
        <f t="shared" si="66"/>
        <v>7</v>
      </c>
      <c r="B1031" s="236">
        <v>2150212</v>
      </c>
      <c r="C1031" s="237" t="s">
        <v>919</v>
      </c>
      <c r="D1031" s="371">
        <v>0</v>
      </c>
      <c r="E1031" s="371"/>
      <c r="F1031" s="372" t="str">
        <f t="shared" si="67"/>
        <v/>
      </c>
      <c r="G1031" s="370" t="str">
        <f t="shared" si="68"/>
        <v>否</v>
      </c>
      <c r="H1031" s="218" t="str">
        <f t="shared" si="69"/>
        <v>项</v>
      </c>
    </row>
    <row r="1032" s="264" customFormat="1" ht="36" customHeight="1" spans="1:8">
      <c r="A1032" s="354">
        <f t="shared" si="66"/>
        <v>7</v>
      </c>
      <c r="B1032" s="236">
        <v>2150213</v>
      </c>
      <c r="C1032" s="237" t="s">
        <v>920</v>
      </c>
      <c r="D1032" s="371">
        <v>0</v>
      </c>
      <c r="E1032" s="371"/>
      <c r="F1032" s="372" t="str">
        <f t="shared" si="67"/>
        <v/>
      </c>
      <c r="G1032" s="370" t="str">
        <f t="shared" si="68"/>
        <v>否</v>
      </c>
      <c r="H1032" s="218" t="str">
        <f t="shared" si="69"/>
        <v>项</v>
      </c>
    </row>
    <row r="1033" s="264" customFormat="1" ht="36" customHeight="1" spans="1:8">
      <c r="A1033" s="354">
        <f t="shared" si="66"/>
        <v>7</v>
      </c>
      <c r="B1033" s="236">
        <v>2150214</v>
      </c>
      <c r="C1033" s="237" t="s">
        <v>921</v>
      </c>
      <c r="D1033" s="371">
        <v>0</v>
      </c>
      <c r="E1033" s="371"/>
      <c r="F1033" s="372" t="str">
        <f t="shared" si="67"/>
        <v/>
      </c>
      <c r="G1033" s="370" t="str">
        <f t="shared" si="68"/>
        <v>否</v>
      </c>
      <c r="H1033" s="218" t="str">
        <f t="shared" si="69"/>
        <v>项</v>
      </c>
    </row>
    <row r="1034" s="264" customFormat="1" ht="36" customHeight="1" spans="1:8">
      <c r="A1034" s="354">
        <f t="shared" si="66"/>
        <v>7</v>
      </c>
      <c r="B1034" s="236">
        <v>2150215</v>
      </c>
      <c r="C1034" s="237" t="s">
        <v>922</v>
      </c>
      <c r="D1034" s="371">
        <v>0</v>
      </c>
      <c r="E1034" s="371"/>
      <c r="F1034" s="372" t="str">
        <f t="shared" si="67"/>
        <v/>
      </c>
      <c r="G1034" s="370" t="str">
        <f t="shared" si="68"/>
        <v>否</v>
      </c>
      <c r="H1034" s="218" t="str">
        <f t="shared" si="69"/>
        <v>项</v>
      </c>
    </row>
    <row r="1035" s="264" customFormat="1" ht="36" customHeight="1" spans="1:8">
      <c r="A1035" s="354">
        <f t="shared" si="66"/>
        <v>7</v>
      </c>
      <c r="B1035" s="236">
        <v>2150299</v>
      </c>
      <c r="C1035" s="237" t="s">
        <v>923</v>
      </c>
      <c r="D1035" s="371">
        <v>0</v>
      </c>
      <c r="E1035" s="371"/>
      <c r="F1035" s="372" t="str">
        <f t="shared" si="67"/>
        <v/>
      </c>
      <c r="G1035" s="370" t="str">
        <f t="shared" si="68"/>
        <v>否</v>
      </c>
      <c r="H1035" s="218" t="str">
        <f t="shared" si="69"/>
        <v>项</v>
      </c>
    </row>
    <row r="1036" s="218" customFormat="1" ht="36" customHeight="1" spans="1:8">
      <c r="A1036" s="354">
        <f t="shared" si="66"/>
        <v>5</v>
      </c>
      <c r="B1036" s="236">
        <v>21503</v>
      </c>
      <c r="C1036" s="237" t="s">
        <v>924</v>
      </c>
      <c r="D1036" s="371">
        <f>SUM(D1037:D1040)</f>
        <v>0</v>
      </c>
      <c r="E1036" s="371">
        <f>SUM(E1037:E1040)</f>
        <v>0</v>
      </c>
      <c r="F1036" s="372" t="str">
        <f t="shared" si="67"/>
        <v/>
      </c>
      <c r="G1036" s="370" t="str">
        <f t="shared" si="68"/>
        <v>否</v>
      </c>
      <c r="H1036" s="218" t="str">
        <f t="shared" si="69"/>
        <v>款</v>
      </c>
    </row>
    <row r="1037" s="264" customFormat="1" ht="36" customHeight="1" spans="1:8">
      <c r="A1037" s="354">
        <f t="shared" si="66"/>
        <v>7</v>
      </c>
      <c r="B1037" s="236">
        <v>2150301</v>
      </c>
      <c r="C1037" s="237" t="s">
        <v>139</v>
      </c>
      <c r="D1037" s="371">
        <v>0</v>
      </c>
      <c r="E1037" s="371"/>
      <c r="F1037" s="372" t="str">
        <f t="shared" si="67"/>
        <v/>
      </c>
      <c r="G1037" s="370" t="str">
        <f t="shared" si="68"/>
        <v>否</v>
      </c>
      <c r="H1037" s="218" t="str">
        <f t="shared" si="69"/>
        <v>项</v>
      </c>
    </row>
    <row r="1038" s="264" customFormat="1" ht="36" customHeight="1" spans="1:8">
      <c r="A1038" s="354">
        <f t="shared" si="66"/>
        <v>7</v>
      </c>
      <c r="B1038" s="236">
        <v>2150302</v>
      </c>
      <c r="C1038" s="237" t="s">
        <v>140</v>
      </c>
      <c r="D1038" s="371">
        <v>0</v>
      </c>
      <c r="E1038" s="371"/>
      <c r="F1038" s="372" t="str">
        <f t="shared" si="67"/>
        <v/>
      </c>
      <c r="G1038" s="370" t="str">
        <f t="shared" si="68"/>
        <v>否</v>
      </c>
      <c r="H1038" s="218" t="str">
        <f t="shared" si="69"/>
        <v>项</v>
      </c>
    </row>
    <row r="1039" s="264" customFormat="1" ht="36" customHeight="1" spans="1:8">
      <c r="A1039" s="354">
        <f t="shared" si="66"/>
        <v>7</v>
      </c>
      <c r="B1039" s="236">
        <v>2150303</v>
      </c>
      <c r="C1039" s="237" t="s">
        <v>141</v>
      </c>
      <c r="D1039" s="371">
        <v>0</v>
      </c>
      <c r="E1039" s="371"/>
      <c r="F1039" s="372" t="str">
        <f t="shared" si="67"/>
        <v/>
      </c>
      <c r="G1039" s="370" t="str">
        <f t="shared" si="68"/>
        <v>否</v>
      </c>
      <c r="H1039" s="218" t="str">
        <f t="shared" si="69"/>
        <v>项</v>
      </c>
    </row>
    <row r="1040" s="264" customFormat="1" ht="36" customHeight="1" spans="1:8">
      <c r="A1040" s="354">
        <f t="shared" si="66"/>
        <v>7</v>
      </c>
      <c r="B1040" s="236">
        <v>2150399</v>
      </c>
      <c r="C1040" s="237" t="s">
        <v>925</v>
      </c>
      <c r="D1040" s="371">
        <v>0</v>
      </c>
      <c r="E1040" s="371"/>
      <c r="F1040" s="372" t="str">
        <f t="shared" si="67"/>
        <v/>
      </c>
      <c r="G1040" s="370" t="str">
        <f t="shared" si="68"/>
        <v>否</v>
      </c>
      <c r="H1040" s="218" t="str">
        <f t="shared" si="69"/>
        <v>项</v>
      </c>
    </row>
    <row r="1041" s="218" customFormat="1" ht="36" customHeight="1" spans="1:8">
      <c r="A1041" s="354">
        <f t="shared" si="66"/>
        <v>5</v>
      </c>
      <c r="B1041" s="236">
        <v>21505</v>
      </c>
      <c r="C1041" s="237" t="s">
        <v>926</v>
      </c>
      <c r="D1041" s="371">
        <f>SUM(D1042:D1057)</f>
        <v>566</v>
      </c>
      <c r="E1041" s="371">
        <f>SUM(E1042:E1057)</f>
        <v>572</v>
      </c>
      <c r="F1041" s="372">
        <f t="shared" si="67"/>
        <v>0.011</v>
      </c>
      <c r="G1041" s="370" t="str">
        <f t="shared" si="68"/>
        <v>是</v>
      </c>
      <c r="H1041" s="218" t="str">
        <f t="shared" si="69"/>
        <v>款</v>
      </c>
    </row>
    <row r="1042" s="264" customFormat="1" ht="36" customHeight="1" spans="1:8">
      <c r="A1042" s="354">
        <f t="shared" si="66"/>
        <v>7</v>
      </c>
      <c r="B1042" s="236">
        <v>2150501</v>
      </c>
      <c r="C1042" s="237" t="s">
        <v>139</v>
      </c>
      <c r="D1042" s="371">
        <v>393</v>
      </c>
      <c r="E1042" s="371">
        <v>425</v>
      </c>
      <c r="F1042" s="372">
        <f t="shared" si="67"/>
        <v>0.081</v>
      </c>
      <c r="G1042" s="370" t="str">
        <f t="shared" si="68"/>
        <v>是</v>
      </c>
      <c r="H1042" s="218" t="str">
        <f t="shared" si="69"/>
        <v>项</v>
      </c>
    </row>
    <row r="1043" s="264" customFormat="1" ht="36" customHeight="1" spans="1:8">
      <c r="A1043" s="354">
        <f t="shared" si="66"/>
        <v>7</v>
      </c>
      <c r="B1043" s="236">
        <v>2150502</v>
      </c>
      <c r="C1043" s="237" t="s">
        <v>140</v>
      </c>
      <c r="D1043" s="371">
        <v>0</v>
      </c>
      <c r="E1043" s="371"/>
      <c r="F1043" s="372" t="str">
        <f t="shared" si="67"/>
        <v/>
      </c>
      <c r="G1043" s="370" t="str">
        <f t="shared" si="68"/>
        <v>否</v>
      </c>
      <c r="H1043" s="218" t="str">
        <f t="shared" si="69"/>
        <v>项</v>
      </c>
    </row>
    <row r="1044" s="264" customFormat="1" ht="36" customHeight="1" spans="1:8">
      <c r="A1044" s="354">
        <f t="shared" si="66"/>
        <v>7</v>
      </c>
      <c r="B1044" s="236">
        <v>2150503</v>
      </c>
      <c r="C1044" s="237" t="s">
        <v>141</v>
      </c>
      <c r="D1044" s="371">
        <v>0</v>
      </c>
      <c r="E1044" s="371"/>
      <c r="F1044" s="372" t="str">
        <f t="shared" si="67"/>
        <v/>
      </c>
      <c r="G1044" s="370" t="str">
        <f t="shared" si="68"/>
        <v>否</v>
      </c>
      <c r="H1044" s="218" t="str">
        <f t="shared" si="69"/>
        <v>项</v>
      </c>
    </row>
    <row r="1045" s="264" customFormat="1" ht="36" customHeight="1" spans="1:8">
      <c r="A1045" s="354">
        <f t="shared" si="66"/>
        <v>7</v>
      </c>
      <c r="B1045" s="236">
        <v>2150505</v>
      </c>
      <c r="C1045" s="237" t="s">
        <v>927</v>
      </c>
      <c r="D1045" s="371">
        <v>0</v>
      </c>
      <c r="E1045" s="371"/>
      <c r="F1045" s="372" t="str">
        <f t="shared" si="67"/>
        <v/>
      </c>
      <c r="G1045" s="370" t="str">
        <f t="shared" si="68"/>
        <v>否</v>
      </c>
      <c r="H1045" s="218" t="str">
        <f t="shared" si="69"/>
        <v>项</v>
      </c>
    </row>
    <row r="1046" s="264" customFormat="1" ht="36" customHeight="1" spans="1:8">
      <c r="A1046" s="354">
        <f t="shared" si="66"/>
        <v>7</v>
      </c>
      <c r="B1046" s="236">
        <v>2150506</v>
      </c>
      <c r="C1046" s="374" t="s">
        <v>928</v>
      </c>
      <c r="D1046" s="371">
        <v>0</v>
      </c>
      <c r="E1046" s="371"/>
      <c r="F1046" s="372" t="str">
        <f t="shared" si="67"/>
        <v/>
      </c>
      <c r="G1046" s="370" t="str">
        <f t="shared" si="68"/>
        <v>否</v>
      </c>
      <c r="H1046" s="218" t="str">
        <f t="shared" si="69"/>
        <v>项</v>
      </c>
    </row>
    <row r="1047" s="264" customFormat="1" ht="36" customHeight="1" spans="1:8">
      <c r="A1047" s="354">
        <f t="shared" si="66"/>
        <v>7</v>
      </c>
      <c r="B1047" s="236">
        <v>2150507</v>
      </c>
      <c r="C1047" s="237" t="s">
        <v>929</v>
      </c>
      <c r="D1047" s="371">
        <v>0</v>
      </c>
      <c r="E1047" s="371"/>
      <c r="F1047" s="372" t="str">
        <f t="shared" si="67"/>
        <v/>
      </c>
      <c r="G1047" s="370" t="str">
        <f t="shared" si="68"/>
        <v>否</v>
      </c>
      <c r="H1047" s="218" t="str">
        <f t="shared" si="69"/>
        <v>项</v>
      </c>
    </row>
    <row r="1048" s="264" customFormat="1" ht="36" customHeight="1" spans="1:8">
      <c r="A1048" s="354">
        <f t="shared" si="66"/>
        <v>7</v>
      </c>
      <c r="B1048" s="236">
        <v>2150508</v>
      </c>
      <c r="C1048" s="237" t="s">
        <v>1634</v>
      </c>
      <c r="D1048" s="371">
        <v>0</v>
      </c>
      <c r="E1048" s="371"/>
      <c r="F1048" s="372" t="str">
        <f t="shared" si="67"/>
        <v/>
      </c>
      <c r="G1048" s="370" t="str">
        <f t="shared" si="68"/>
        <v>否</v>
      </c>
      <c r="H1048" s="218" t="str">
        <f t="shared" si="69"/>
        <v>项</v>
      </c>
    </row>
    <row r="1049" s="264" customFormat="1" ht="36" customHeight="1" spans="1:8">
      <c r="A1049" s="354">
        <f t="shared" si="66"/>
        <v>7</v>
      </c>
      <c r="B1049" s="236">
        <v>2150509</v>
      </c>
      <c r="C1049" s="374" t="s">
        <v>931</v>
      </c>
      <c r="D1049" s="371">
        <v>0</v>
      </c>
      <c r="E1049" s="371"/>
      <c r="F1049" s="372" t="str">
        <f t="shared" si="67"/>
        <v/>
      </c>
      <c r="G1049" s="370" t="str">
        <f t="shared" si="68"/>
        <v>否</v>
      </c>
      <c r="H1049" s="218" t="str">
        <f t="shared" si="69"/>
        <v>项</v>
      </c>
    </row>
    <row r="1050" s="264" customFormat="1" ht="36" customHeight="1" spans="1:8">
      <c r="A1050" s="354">
        <f t="shared" si="66"/>
        <v>7</v>
      </c>
      <c r="B1050" s="236">
        <v>2150510</v>
      </c>
      <c r="C1050" s="374" t="s">
        <v>932</v>
      </c>
      <c r="D1050" s="371">
        <v>0</v>
      </c>
      <c r="E1050" s="371"/>
      <c r="F1050" s="372" t="str">
        <f t="shared" si="67"/>
        <v/>
      </c>
      <c r="G1050" s="370" t="str">
        <f t="shared" si="68"/>
        <v>否</v>
      </c>
      <c r="H1050" s="218" t="str">
        <f t="shared" si="69"/>
        <v>项</v>
      </c>
    </row>
    <row r="1051" s="264" customFormat="1" ht="36" customHeight="1" spans="1:8">
      <c r="A1051" s="354">
        <f t="shared" si="66"/>
        <v>7</v>
      </c>
      <c r="B1051" s="236">
        <v>2150511</v>
      </c>
      <c r="C1051" s="374" t="s">
        <v>933</v>
      </c>
      <c r="D1051" s="371">
        <v>0</v>
      </c>
      <c r="E1051" s="371"/>
      <c r="F1051" s="372" t="str">
        <f t="shared" si="67"/>
        <v/>
      </c>
      <c r="G1051" s="370" t="str">
        <f t="shared" si="68"/>
        <v>否</v>
      </c>
      <c r="H1051" s="218" t="str">
        <f t="shared" si="69"/>
        <v>项</v>
      </c>
    </row>
    <row r="1052" s="264" customFormat="1" ht="36" customHeight="1" spans="1:8">
      <c r="A1052" s="354">
        <f t="shared" si="66"/>
        <v>7</v>
      </c>
      <c r="B1052" s="236">
        <v>2150513</v>
      </c>
      <c r="C1052" s="374" t="s">
        <v>934</v>
      </c>
      <c r="D1052" s="371">
        <v>0</v>
      </c>
      <c r="E1052" s="371"/>
      <c r="F1052" s="372" t="str">
        <f t="shared" si="67"/>
        <v/>
      </c>
      <c r="G1052" s="370" t="str">
        <f t="shared" si="68"/>
        <v>否</v>
      </c>
      <c r="H1052" s="218" t="str">
        <f t="shared" si="69"/>
        <v>项</v>
      </c>
    </row>
    <row r="1053" s="264" customFormat="1" ht="36" customHeight="1" spans="1:8">
      <c r="A1053" s="354">
        <f t="shared" si="66"/>
        <v>7</v>
      </c>
      <c r="B1053" s="236">
        <v>2150515</v>
      </c>
      <c r="C1053" s="374" t="s">
        <v>935</v>
      </c>
      <c r="D1053" s="371">
        <v>0</v>
      </c>
      <c r="E1053" s="371"/>
      <c r="F1053" s="372" t="str">
        <f t="shared" si="67"/>
        <v/>
      </c>
      <c r="G1053" s="370" t="str">
        <f t="shared" si="68"/>
        <v>否</v>
      </c>
      <c r="H1053" s="218" t="str">
        <f t="shared" si="69"/>
        <v>项</v>
      </c>
    </row>
    <row r="1054" s="264" customFormat="1" ht="36" customHeight="1" spans="1:8">
      <c r="A1054" s="354">
        <f t="shared" si="66"/>
        <v>7</v>
      </c>
      <c r="B1054" s="375">
        <v>2150516</v>
      </c>
      <c r="C1054" s="386" t="s">
        <v>936</v>
      </c>
      <c r="D1054" s="371">
        <v>0</v>
      </c>
      <c r="E1054" s="371"/>
      <c r="F1054" s="372" t="str">
        <f t="shared" si="67"/>
        <v/>
      </c>
      <c r="G1054" s="370" t="str">
        <f t="shared" si="68"/>
        <v>否</v>
      </c>
      <c r="H1054" s="218" t="str">
        <f t="shared" si="69"/>
        <v>项</v>
      </c>
    </row>
    <row r="1055" s="264" customFormat="1" ht="36" customHeight="1" spans="1:8">
      <c r="A1055" s="354">
        <f t="shared" si="66"/>
        <v>7</v>
      </c>
      <c r="B1055" s="375">
        <v>2150517</v>
      </c>
      <c r="C1055" s="386" t="s">
        <v>937</v>
      </c>
      <c r="D1055" s="371">
        <v>0</v>
      </c>
      <c r="E1055" s="371"/>
      <c r="F1055" s="372" t="str">
        <f t="shared" si="67"/>
        <v/>
      </c>
      <c r="G1055" s="370" t="str">
        <f t="shared" si="68"/>
        <v>否</v>
      </c>
      <c r="H1055" s="218" t="str">
        <f t="shared" si="69"/>
        <v>项</v>
      </c>
    </row>
    <row r="1056" s="264" customFormat="1" ht="36" customHeight="1" spans="1:8">
      <c r="A1056" s="354">
        <f t="shared" si="66"/>
        <v>7</v>
      </c>
      <c r="B1056" s="375">
        <v>2150550</v>
      </c>
      <c r="C1056" s="386" t="s">
        <v>510</v>
      </c>
      <c r="D1056" s="371">
        <v>24</v>
      </c>
      <c r="E1056" s="371">
        <v>20</v>
      </c>
      <c r="F1056" s="372">
        <f t="shared" si="67"/>
        <v>-0.167</v>
      </c>
      <c r="G1056" s="370" t="str">
        <f t="shared" si="68"/>
        <v>是</v>
      </c>
      <c r="H1056" s="218" t="str">
        <f t="shared" si="69"/>
        <v>项</v>
      </c>
    </row>
    <row r="1057" s="264" customFormat="1" ht="36" customHeight="1" spans="1:8">
      <c r="A1057" s="354">
        <f t="shared" si="66"/>
        <v>7</v>
      </c>
      <c r="B1057" s="236">
        <v>2150599</v>
      </c>
      <c r="C1057" s="237" t="s">
        <v>938</v>
      </c>
      <c r="D1057" s="371">
        <v>149</v>
      </c>
      <c r="E1057" s="371">
        <v>127</v>
      </c>
      <c r="F1057" s="372">
        <f t="shared" si="67"/>
        <v>-0.148</v>
      </c>
      <c r="G1057" s="370" t="str">
        <f t="shared" si="68"/>
        <v>是</v>
      </c>
      <c r="H1057" s="218" t="str">
        <f t="shared" si="69"/>
        <v>项</v>
      </c>
    </row>
    <row r="1058" s="218" customFormat="1" ht="36" customHeight="1" spans="1:8">
      <c r="A1058" s="354">
        <f t="shared" si="66"/>
        <v>5</v>
      </c>
      <c r="B1058" s="236">
        <v>21507</v>
      </c>
      <c r="C1058" s="237" t="s">
        <v>939</v>
      </c>
      <c r="D1058" s="371">
        <f>SUM(D1059:D1064)</f>
        <v>0</v>
      </c>
      <c r="E1058" s="371">
        <f>SUM(E1059:E1064)</f>
        <v>0</v>
      </c>
      <c r="F1058" s="372" t="str">
        <f t="shared" si="67"/>
        <v/>
      </c>
      <c r="G1058" s="370" t="str">
        <f t="shared" si="68"/>
        <v>否</v>
      </c>
      <c r="H1058" s="218" t="str">
        <f t="shared" si="69"/>
        <v>款</v>
      </c>
    </row>
    <row r="1059" s="264" customFormat="1" ht="36" customHeight="1" spans="1:8">
      <c r="A1059" s="354">
        <f t="shared" si="66"/>
        <v>7</v>
      </c>
      <c r="B1059" s="236">
        <v>2150701</v>
      </c>
      <c r="C1059" s="237" t="s">
        <v>139</v>
      </c>
      <c r="D1059" s="371">
        <v>0</v>
      </c>
      <c r="E1059" s="371"/>
      <c r="F1059" s="372" t="str">
        <f t="shared" si="67"/>
        <v/>
      </c>
      <c r="G1059" s="370" t="str">
        <f t="shared" si="68"/>
        <v>否</v>
      </c>
      <c r="H1059" s="218" t="str">
        <f t="shared" si="69"/>
        <v>项</v>
      </c>
    </row>
    <row r="1060" s="264" customFormat="1" ht="36" customHeight="1" spans="1:8">
      <c r="A1060" s="354">
        <f t="shared" si="66"/>
        <v>7</v>
      </c>
      <c r="B1060" s="236">
        <v>2150702</v>
      </c>
      <c r="C1060" s="237" t="s">
        <v>140</v>
      </c>
      <c r="D1060" s="371">
        <v>0</v>
      </c>
      <c r="E1060" s="371"/>
      <c r="F1060" s="372" t="str">
        <f t="shared" si="67"/>
        <v/>
      </c>
      <c r="G1060" s="370" t="str">
        <f t="shared" si="68"/>
        <v>否</v>
      </c>
      <c r="H1060" s="218" t="str">
        <f t="shared" si="69"/>
        <v>项</v>
      </c>
    </row>
    <row r="1061" s="264" customFormat="1" ht="36" customHeight="1" spans="1:8">
      <c r="A1061" s="354">
        <f t="shared" si="66"/>
        <v>7</v>
      </c>
      <c r="B1061" s="236">
        <v>2150703</v>
      </c>
      <c r="C1061" s="237" t="s">
        <v>141</v>
      </c>
      <c r="D1061" s="371">
        <v>0</v>
      </c>
      <c r="E1061" s="371"/>
      <c r="F1061" s="372" t="str">
        <f t="shared" si="67"/>
        <v/>
      </c>
      <c r="G1061" s="370" t="str">
        <f t="shared" si="68"/>
        <v>否</v>
      </c>
      <c r="H1061" s="218" t="str">
        <f t="shared" si="69"/>
        <v>项</v>
      </c>
    </row>
    <row r="1062" s="264" customFormat="1" ht="36" customHeight="1" spans="1:8">
      <c r="A1062" s="354">
        <f t="shared" si="66"/>
        <v>7</v>
      </c>
      <c r="B1062" s="236">
        <v>2150704</v>
      </c>
      <c r="C1062" s="237" t="s">
        <v>940</v>
      </c>
      <c r="D1062" s="371">
        <v>0</v>
      </c>
      <c r="E1062" s="371"/>
      <c r="F1062" s="372" t="str">
        <f t="shared" si="67"/>
        <v/>
      </c>
      <c r="G1062" s="370" t="str">
        <f t="shared" si="68"/>
        <v>否</v>
      </c>
      <c r="H1062" s="218" t="str">
        <f t="shared" si="69"/>
        <v>项</v>
      </c>
    </row>
    <row r="1063" s="264" customFormat="1" ht="36" customHeight="1" spans="1:8">
      <c r="A1063" s="354">
        <f t="shared" si="66"/>
        <v>7</v>
      </c>
      <c r="B1063" s="236">
        <v>2150705</v>
      </c>
      <c r="C1063" s="237" t="s">
        <v>941</v>
      </c>
      <c r="D1063" s="371">
        <v>0</v>
      </c>
      <c r="E1063" s="371"/>
      <c r="F1063" s="372" t="str">
        <f t="shared" si="67"/>
        <v/>
      </c>
      <c r="G1063" s="370" t="str">
        <f t="shared" si="68"/>
        <v>否</v>
      </c>
      <c r="H1063" s="218" t="str">
        <f t="shared" si="69"/>
        <v>项</v>
      </c>
    </row>
    <row r="1064" s="264" customFormat="1" ht="36" customHeight="1" spans="1:8">
      <c r="A1064" s="354">
        <f t="shared" si="66"/>
        <v>7</v>
      </c>
      <c r="B1064" s="236">
        <v>2150799</v>
      </c>
      <c r="C1064" s="237" t="s">
        <v>942</v>
      </c>
      <c r="D1064" s="371">
        <v>0</v>
      </c>
      <c r="E1064" s="371"/>
      <c r="F1064" s="372" t="str">
        <f t="shared" si="67"/>
        <v/>
      </c>
      <c r="G1064" s="370" t="str">
        <f t="shared" si="68"/>
        <v>否</v>
      </c>
      <c r="H1064" s="218" t="str">
        <f t="shared" si="69"/>
        <v>项</v>
      </c>
    </row>
    <row r="1065" s="218" customFormat="1" ht="36" customHeight="1" spans="1:8">
      <c r="A1065" s="354">
        <f t="shared" si="66"/>
        <v>5</v>
      </c>
      <c r="B1065" s="236">
        <v>21508</v>
      </c>
      <c r="C1065" s="237" t="s">
        <v>943</v>
      </c>
      <c r="D1065" s="371">
        <f>SUM(D1066:D1072)</f>
        <v>0</v>
      </c>
      <c r="E1065" s="371">
        <f>SUM(E1066:E1072)</f>
        <v>36</v>
      </c>
      <c r="F1065" s="372" t="str">
        <f t="shared" si="67"/>
        <v/>
      </c>
      <c r="G1065" s="370" t="str">
        <f t="shared" si="68"/>
        <v>是</v>
      </c>
      <c r="H1065" s="218" t="str">
        <f t="shared" si="69"/>
        <v>款</v>
      </c>
    </row>
    <row r="1066" s="264" customFormat="1" ht="36" customHeight="1" spans="1:8">
      <c r="A1066" s="354">
        <f t="shared" si="66"/>
        <v>7</v>
      </c>
      <c r="B1066" s="236">
        <v>2150801</v>
      </c>
      <c r="C1066" s="237" t="s">
        <v>139</v>
      </c>
      <c r="D1066" s="371">
        <v>0</v>
      </c>
      <c r="E1066" s="371"/>
      <c r="F1066" s="372" t="str">
        <f t="shared" si="67"/>
        <v/>
      </c>
      <c r="G1066" s="370" t="str">
        <f t="shared" si="68"/>
        <v>否</v>
      </c>
      <c r="H1066" s="218" t="str">
        <f t="shared" si="69"/>
        <v>项</v>
      </c>
    </row>
    <row r="1067" s="264" customFormat="1" ht="36" customHeight="1" spans="1:8">
      <c r="A1067" s="354">
        <f t="shared" si="66"/>
        <v>7</v>
      </c>
      <c r="B1067" s="236">
        <v>2150802</v>
      </c>
      <c r="C1067" s="237" t="s">
        <v>140</v>
      </c>
      <c r="D1067" s="371">
        <v>0</v>
      </c>
      <c r="E1067" s="371"/>
      <c r="F1067" s="372" t="str">
        <f t="shared" si="67"/>
        <v/>
      </c>
      <c r="G1067" s="370" t="str">
        <f t="shared" si="68"/>
        <v>否</v>
      </c>
      <c r="H1067" s="218" t="str">
        <f t="shared" si="69"/>
        <v>项</v>
      </c>
    </row>
    <row r="1068" s="264" customFormat="1" ht="36" customHeight="1" spans="1:8">
      <c r="A1068" s="354">
        <f t="shared" si="66"/>
        <v>7</v>
      </c>
      <c r="B1068" s="236">
        <v>2150803</v>
      </c>
      <c r="C1068" s="237" t="s">
        <v>141</v>
      </c>
      <c r="D1068" s="371">
        <v>0</v>
      </c>
      <c r="E1068" s="371"/>
      <c r="F1068" s="372" t="str">
        <f t="shared" si="67"/>
        <v/>
      </c>
      <c r="G1068" s="370" t="str">
        <f t="shared" si="68"/>
        <v>否</v>
      </c>
      <c r="H1068" s="218" t="str">
        <f t="shared" si="69"/>
        <v>项</v>
      </c>
    </row>
    <row r="1069" s="264" customFormat="1" ht="36" customHeight="1" spans="1:8">
      <c r="A1069" s="354">
        <f t="shared" si="66"/>
        <v>7</v>
      </c>
      <c r="B1069" s="236">
        <v>2150804</v>
      </c>
      <c r="C1069" s="237" t="s">
        <v>944</v>
      </c>
      <c r="D1069" s="371">
        <v>0</v>
      </c>
      <c r="E1069" s="371"/>
      <c r="F1069" s="372" t="str">
        <f t="shared" si="67"/>
        <v/>
      </c>
      <c r="G1069" s="370" t="str">
        <f t="shared" si="68"/>
        <v>否</v>
      </c>
      <c r="H1069" s="218" t="str">
        <f t="shared" si="69"/>
        <v>项</v>
      </c>
    </row>
    <row r="1070" s="264" customFormat="1" ht="36" customHeight="1" spans="1:8">
      <c r="A1070" s="354">
        <f t="shared" si="66"/>
        <v>7</v>
      </c>
      <c r="B1070" s="236">
        <v>2150805</v>
      </c>
      <c r="C1070" s="237" t="s">
        <v>945</v>
      </c>
      <c r="D1070" s="371">
        <v>0</v>
      </c>
      <c r="E1070" s="371">
        <v>36</v>
      </c>
      <c r="F1070" s="372" t="str">
        <f t="shared" si="67"/>
        <v/>
      </c>
      <c r="G1070" s="370" t="str">
        <f t="shared" si="68"/>
        <v>是</v>
      </c>
      <c r="H1070" s="218" t="str">
        <f t="shared" si="69"/>
        <v>项</v>
      </c>
    </row>
    <row r="1071" s="264" customFormat="1" ht="36" customHeight="1" spans="1:8">
      <c r="A1071" s="354">
        <f t="shared" si="66"/>
        <v>7</v>
      </c>
      <c r="B1071" s="375">
        <v>2150806</v>
      </c>
      <c r="C1071" s="382" t="s">
        <v>946</v>
      </c>
      <c r="D1071" s="371">
        <v>0</v>
      </c>
      <c r="E1071" s="371"/>
      <c r="F1071" s="372" t="str">
        <f t="shared" si="67"/>
        <v/>
      </c>
      <c r="G1071" s="370" t="str">
        <f t="shared" si="68"/>
        <v>否</v>
      </c>
      <c r="H1071" s="218" t="str">
        <f t="shared" si="69"/>
        <v>项</v>
      </c>
    </row>
    <row r="1072" s="264" customFormat="1" ht="36" customHeight="1" spans="1:8">
      <c r="A1072" s="354">
        <f t="shared" si="66"/>
        <v>7</v>
      </c>
      <c r="B1072" s="236">
        <v>2150899</v>
      </c>
      <c r="C1072" s="237" t="s">
        <v>947</v>
      </c>
      <c r="D1072" s="371">
        <v>0</v>
      </c>
      <c r="E1072" s="371"/>
      <c r="F1072" s="372" t="str">
        <f t="shared" si="67"/>
        <v/>
      </c>
      <c r="G1072" s="370" t="str">
        <f t="shared" si="68"/>
        <v>否</v>
      </c>
      <c r="H1072" s="218" t="str">
        <f t="shared" si="69"/>
        <v>项</v>
      </c>
    </row>
    <row r="1073" s="218" customFormat="1" ht="36" customHeight="1" spans="1:8">
      <c r="A1073" s="354">
        <f t="shared" si="66"/>
        <v>5</v>
      </c>
      <c r="B1073" s="236">
        <v>21599</v>
      </c>
      <c r="C1073" s="237" t="s">
        <v>1635</v>
      </c>
      <c r="D1073" s="371">
        <f>SUM(D1074:D1078)</f>
        <v>0</v>
      </c>
      <c r="E1073" s="371">
        <f>SUM(E1074:E1078)</f>
        <v>0</v>
      </c>
      <c r="F1073" s="372" t="str">
        <f t="shared" si="67"/>
        <v/>
      </c>
      <c r="G1073" s="370" t="str">
        <f t="shared" si="68"/>
        <v>否</v>
      </c>
      <c r="H1073" s="218" t="str">
        <f t="shared" si="69"/>
        <v>款</v>
      </c>
    </row>
    <row r="1074" s="264" customFormat="1" ht="36" customHeight="1" spans="1:8">
      <c r="A1074" s="354">
        <f t="shared" si="66"/>
        <v>7</v>
      </c>
      <c r="B1074" s="236">
        <v>2159901</v>
      </c>
      <c r="C1074" s="237" t="s">
        <v>949</v>
      </c>
      <c r="D1074" s="371">
        <v>0</v>
      </c>
      <c r="E1074" s="371"/>
      <c r="F1074" s="372" t="str">
        <f t="shared" si="67"/>
        <v/>
      </c>
      <c r="G1074" s="370" t="str">
        <f t="shared" si="68"/>
        <v>否</v>
      </c>
      <c r="H1074" s="218" t="str">
        <f t="shared" si="69"/>
        <v>项</v>
      </c>
    </row>
    <row r="1075" s="264" customFormat="1" ht="36" customHeight="1" spans="1:8">
      <c r="A1075" s="354">
        <f t="shared" si="66"/>
        <v>7</v>
      </c>
      <c r="B1075" s="236">
        <v>2159904</v>
      </c>
      <c r="C1075" s="237" t="s">
        <v>950</v>
      </c>
      <c r="D1075" s="371">
        <v>0</v>
      </c>
      <c r="E1075" s="371"/>
      <c r="F1075" s="372" t="str">
        <f t="shared" si="67"/>
        <v/>
      </c>
      <c r="G1075" s="370" t="str">
        <f t="shared" si="68"/>
        <v>否</v>
      </c>
      <c r="H1075" s="218" t="str">
        <f t="shared" si="69"/>
        <v>项</v>
      </c>
    </row>
    <row r="1076" s="264" customFormat="1" ht="36" customHeight="1" spans="1:8">
      <c r="A1076" s="354">
        <f t="shared" si="66"/>
        <v>7</v>
      </c>
      <c r="B1076" s="236">
        <v>2159905</v>
      </c>
      <c r="C1076" s="237" t="s">
        <v>951</v>
      </c>
      <c r="D1076" s="371">
        <v>0</v>
      </c>
      <c r="E1076" s="371"/>
      <c r="F1076" s="372" t="str">
        <f t="shared" si="67"/>
        <v/>
      </c>
      <c r="G1076" s="370" t="str">
        <f t="shared" si="68"/>
        <v>否</v>
      </c>
      <c r="H1076" s="218" t="str">
        <f t="shared" si="69"/>
        <v>项</v>
      </c>
    </row>
    <row r="1077" s="264" customFormat="1" ht="36" customHeight="1" spans="1:8">
      <c r="A1077" s="354">
        <f t="shared" si="66"/>
        <v>7</v>
      </c>
      <c r="B1077" s="236">
        <v>2159906</v>
      </c>
      <c r="C1077" s="237" t="s">
        <v>952</v>
      </c>
      <c r="D1077" s="371">
        <v>0</v>
      </c>
      <c r="E1077" s="371"/>
      <c r="F1077" s="372" t="str">
        <f t="shared" si="67"/>
        <v/>
      </c>
      <c r="G1077" s="370" t="str">
        <f t="shared" si="68"/>
        <v>否</v>
      </c>
      <c r="H1077" s="218" t="str">
        <f t="shared" si="69"/>
        <v>项</v>
      </c>
    </row>
    <row r="1078" s="264" customFormat="1" ht="36" customHeight="1" spans="1:8">
      <c r="A1078" s="354">
        <f t="shared" si="66"/>
        <v>7</v>
      </c>
      <c r="B1078" s="236">
        <v>2159999</v>
      </c>
      <c r="C1078" s="237" t="s">
        <v>1636</v>
      </c>
      <c r="D1078" s="371">
        <v>0</v>
      </c>
      <c r="E1078" s="371"/>
      <c r="F1078" s="372" t="str">
        <f t="shared" si="67"/>
        <v/>
      </c>
      <c r="G1078" s="370" t="str">
        <f t="shared" si="68"/>
        <v>否</v>
      </c>
      <c r="H1078" s="218" t="str">
        <f t="shared" si="69"/>
        <v>项</v>
      </c>
    </row>
    <row r="1079" s="218" customFormat="1" ht="36" customHeight="1" spans="1:8">
      <c r="A1079" s="354">
        <f t="shared" si="66"/>
        <v>3</v>
      </c>
      <c r="B1079" s="231">
        <v>216</v>
      </c>
      <c r="C1079" s="232" t="s">
        <v>106</v>
      </c>
      <c r="D1079" s="368">
        <f>SUM(D1080,D1090,D1096)</f>
        <v>214</v>
      </c>
      <c r="E1079" s="368">
        <f>SUM(E1080,E1090,E1096)</f>
        <v>321</v>
      </c>
      <c r="F1079" s="369">
        <f t="shared" si="67"/>
        <v>0.5</v>
      </c>
      <c r="G1079" s="370" t="str">
        <f t="shared" si="68"/>
        <v>是</v>
      </c>
      <c r="H1079" s="218" t="str">
        <f t="shared" si="69"/>
        <v>类</v>
      </c>
    </row>
    <row r="1080" s="218" customFormat="1" ht="36" customHeight="1" spans="1:8">
      <c r="A1080" s="354">
        <f t="shared" si="66"/>
        <v>5</v>
      </c>
      <c r="B1080" s="236">
        <v>21602</v>
      </c>
      <c r="C1080" s="237" t="s">
        <v>954</v>
      </c>
      <c r="D1080" s="371">
        <f>SUM(D1081:D1089)</f>
        <v>214</v>
      </c>
      <c r="E1080" s="371">
        <f>SUM(E1081:E1089)</f>
        <v>321</v>
      </c>
      <c r="F1080" s="372">
        <f t="shared" si="67"/>
        <v>0.5</v>
      </c>
      <c r="G1080" s="370" t="str">
        <f t="shared" si="68"/>
        <v>是</v>
      </c>
      <c r="H1080" s="218" t="str">
        <f t="shared" si="69"/>
        <v>款</v>
      </c>
    </row>
    <row r="1081" s="264" customFormat="1" ht="36" customHeight="1" spans="1:8">
      <c r="A1081" s="354">
        <f t="shared" si="66"/>
        <v>7</v>
      </c>
      <c r="B1081" s="236">
        <v>2160201</v>
      </c>
      <c r="C1081" s="237" t="s">
        <v>139</v>
      </c>
      <c r="D1081" s="371">
        <v>207</v>
      </c>
      <c r="E1081" s="371">
        <v>228</v>
      </c>
      <c r="F1081" s="372">
        <f t="shared" si="67"/>
        <v>0.101</v>
      </c>
      <c r="G1081" s="370" t="str">
        <f t="shared" si="68"/>
        <v>是</v>
      </c>
      <c r="H1081" s="218" t="str">
        <f t="shared" si="69"/>
        <v>项</v>
      </c>
    </row>
    <row r="1082" s="264" customFormat="1" ht="36" customHeight="1" spans="1:8">
      <c r="A1082" s="354">
        <f t="shared" si="66"/>
        <v>7</v>
      </c>
      <c r="B1082" s="236">
        <v>2160202</v>
      </c>
      <c r="C1082" s="237" t="s">
        <v>140</v>
      </c>
      <c r="D1082" s="371">
        <v>7</v>
      </c>
      <c r="E1082" s="371"/>
      <c r="F1082" s="372">
        <f t="shared" si="67"/>
        <v>-1</v>
      </c>
      <c r="G1082" s="370" t="str">
        <f t="shared" si="68"/>
        <v>是</v>
      </c>
      <c r="H1082" s="218" t="str">
        <f t="shared" si="69"/>
        <v>项</v>
      </c>
    </row>
    <row r="1083" s="264" customFormat="1" ht="36" customHeight="1" spans="1:8">
      <c r="A1083" s="354">
        <f t="shared" si="66"/>
        <v>7</v>
      </c>
      <c r="B1083" s="236">
        <v>2160203</v>
      </c>
      <c r="C1083" s="237" t="s">
        <v>141</v>
      </c>
      <c r="D1083" s="371">
        <v>0</v>
      </c>
      <c r="E1083" s="371"/>
      <c r="F1083" s="372" t="str">
        <f t="shared" si="67"/>
        <v/>
      </c>
      <c r="G1083" s="370" t="str">
        <f t="shared" si="68"/>
        <v>否</v>
      </c>
      <c r="H1083" s="218" t="str">
        <f t="shared" si="69"/>
        <v>项</v>
      </c>
    </row>
    <row r="1084" s="264" customFormat="1" ht="36" customHeight="1" spans="1:8">
      <c r="A1084" s="354">
        <f t="shared" si="66"/>
        <v>7</v>
      </c>
      <c r="B1084" s="236">
        <v>2160216</v>
      </c>
      <c r="C1084" s="237" t="s">
        <v>955</v>
      </c>
      <c r="D1084" s="371">
        <v>0</v>
      </c>
      <c r="E1084" s="371"/>
      <c r="F1084" s="372" t="str">
        <f t="shared" si="67"/>
        <v/>
      </c>
      <c r="G1084" s="370" t="str">
        <f t="shared" si="68"/>
        <v>否</v>
      </c>
      <c r="H1084" s="218" t="str">
        <f t="shared" si="69"/>
        <v>项</v>
      </c>
    </row>
    <row r="1085" s="264" customFormat="1" ht="36" customHeight="1" spans="1:8">
      <c r="A1085" s="354">
        <f t="shared" si="66"/>
        <v>7</v>
      </c>
      <c r="B1085" s="236">
        <v>2160217</v>
      </c>
      <c r="C1085" s="237" t="s">
        <v>956</v>
      </c>
      <c r="D1085" s="371">
        <v>0</v>
      </c>
      <c r="E1085" s="371"/>
      <c r="F1085" s="372" t="str">
        <f t="shared" si="67"/>
        <v/>
      </c>
      <c r="G1085" s="370" t="str">
        <f t="shared" si="68"/>
        <v>否</v>
      </c>
      <c r="H1085" s="218" t="str">
        <f t="shared" si="69"/>
        <v>项</v>
      </c>
    </row>
    <row r="1086" s="264" customFormat="1" ht="36" customHeight="1" spans="1:8">
      <c r="A1086" s="354">
        <f t="shared" si="66"/>
        <v>7</v>
      </c>
      <c r="B1086" s="236">
        <v>2160218</v>
      </c>
      <c r="C1086" s="237" t="s">
        <v>957</v>
      </c>
      <c r="D1086" s="371">
        <v>0</v>
      </c>
      <c r="E1086" s="371"/>
      <c r="F1086" s="372" t="str">
        <f t="shared" si="67"/>
        <v/>
      </c>
      <c r="G1086" s="370" t="str">
        <f t="shared" si="68"/>
        <v>否</v>
      </c>
      <c r="H1086" s="218" t="str">
        <f t="shared" si="69"/>
        <v>项</v>
      </c>
    </row>
    <row r="1087" s="264" customFormat="1" ht="36" customHeight="1" spans="1:8">
      <c r="A1087" s="354">
        <f t="shared" si="66"/>
        <v>7</v>
      </c>
      <c r="B1087" s="236">
        <v>2160219</v>
      </c>
      <c r="C1087" s="237" t="s">
        <v>958</v>
      </c>
      <c r="D1087" s="371">
        <v>0</v>
      </c>
      <c r="E1087" s="371"/>
      <c r="F1087" s="372" t="str">
        <f t="shared" si="67"/>
        <v/>
      </c>
      <c r="G1087" s="370" t="str">
        <f t="shared" si="68"/>
        <v>否</v>
      </c>
      <c r="H1087" s="218" t="str">
        <f t="shared" si="69"/>
        <v>项</v>
      </c>
    </row>
    <row r="1088" s="264" customFormat="1" ht="36" customHeight="1" spans="1:8">
      <c r="A1088" s="354">
        <f t="shared" si="66"/>
        <v>7</v>
      </c>
      <c r="B1088" s="236">
        <v>2160250</v>
      </c>
      <c r="C1088" s="237" t="s">
        <v>148</v>
      </c>
      <c r="D1088" s="371">
        <v>0</v>
      </c>
      <c r="E1088" s="371"/>
      <c r="F1088" s="372" t="str">
        <f t="shared" si="67"/>
        <v/>
      </c>
      <c r="G1088" s="370" t="str">
        <f t="shared" si="68"/>
        <v>否</v>
      </c>
      <c r="H1088" s="218" t="str">
        <f t="shared" si="69"/>
        <v>项</v>
      </c>
    </row>
    <row r="1089" s="264" customFormat="1" ht="36" customHeight="1" spans="1:8">
      <c r="A1089" s="354">
        <f t="shared" si="66"/>
        <v>7</v>
      </c>
      <c r="B1089" s="236">
        <v>2160299</v>
      </c>
      <c r="C1089" s="237" t="s">
        <v>959</v>
      </c>
      <c r="D1089" s="371">
        <v>0</v>
      </c>
      <c r="E1089" s="371">
        <v>93</v>
      </c>
      <c r="F1089" s="372" t="str">
        <f t="shared" si="67"/>
        <v/>
      </c>
      <c r="G1089" s="370" t="str">
        <f t="shared" si="68"/>
        <v>是</v>
      </c>
      <c r="H1089" s="218" t="str">
        <f t="shared" si="69"/>
        <v>项</v>
      </c>
    </row>
    <row r="1090" s="218" customFormat="1" ht="36" customHeight="1" spans="1:8">
      <c r="A1090" s="354">
        <f t="shared" si="66"/>
        <v>5</v>
      </c>
      <c r="B1090" s="236">
        <v>21606</v>
      </c>
      <c r="C1090" s="237" t="s">
        <v>960</v>
      </c>
      <c r="D1090" s="371">
        <f>SUM(D1091:D1095)</f>
        <v>0</v>
      </c>
      <c r="E1090" s="371">
        <f>SUM(E1091:E1095)</f>
        <v>0</v>
      </c>
      <c r="F1090" s="372" t="str">
        <f t="shared" si="67"/>
        <v/>
      </c>
      <c r="G1090" s="370" t="str">
        <f t="shared" si="68"/>
        <v>否</v>
      </c>
      <c r="H1090" s="218" t="str">
        <f t="shared" si="69"/>
        <v>款</v>
      </c>
    </row>
    <row r="1091" s="264" customFormat="1" ht="36" customHeight="1" spans="1:8">
      <c r="A1091" s="354">
        <f t="shared" si="66"/>
        <v>7</v>
      </c>
      <c r="B1091" s="236">
        <v>2160601</v>
      </c>
      <c r="C1091" s="237" t="s">
        <v>139</v>
      </c>
      <c r="D1091" s="371">
        <v>0</v>
      </c>
      <c r="E1091" s="371"/>
      <c r="F1091" s="372" t="str">
        <f t="shared" si="67"/>
        <v/>
      </c>
      <c r="G1091" s="370" t="str">
        <f t="shared" si="68"/>
        <v>否</v>
      </c>
      <c r="H1091" s="218" t="str">
        <f t="shared" si="69"/>
        <v>项</v>
      </c>
    </row>
    <row r="1092" s="264" customFormat="1" ht="36" customHeight="1" spans="1:8">
      <c r="A1092" s="354">
        <f t="shared" ref="A1092:A1155" si="70">LEN(B1092)</f>
        <v>7</v>
      </c>
      <c r="B1092" s="236">
        <v>2160602</v>
      </c>
      <c r="C1092" s="237" t="s">
        <v>140</v>
      </c>
      <c r="D1092" s="371">
        <v>0</v>
      </c>
      <c r="E1092" s="371"/>
      <c r="F1092" s="372" t="str">
        <f t="shared" ref="F1092:F1155" si="71">IF(D1092&gt;0,E1092/D1092-1,IF(D1092&lt;0,-(E1092/D1092-1),""))</f>
        <v/>
      </c>
      <c r="G1092" s="370" t="str">
        <f t="shared" ref="G1092:G1155" si="72">IF(LEN(B1092)=3,"是",IF(C1092&lt;&gt;"",IF(SUM(D1092:E1092)&lt;&gt;0,"是","否"),"是"))</f>
        <v>否</v>
      </c>
      <c r="H1092" s="218" t="str">
        <f t="shared" ref="H1092:H1155" si="73">IF(LEN(B1092)=3,"类",IF(LEN(B1092)=5,"款","项"))</f>
        <v>项</v>
      </c>
    </row>
    <row r="1093" s="264" customFormat="1" ht="36" customHeight="1" spans="1:8">
      <c r="A1093" s="354">
        <f t="shared" si="70"/>
        <v>7</v>
      </c>
      <c r="B1093" s="236">
        <v>2160603</v>
      </c>
      <c r="C1093" s="237" t="s">
        <v>141</v>
      </c>
      <c r="D1093" s="371">
        <v>0</v>
      </c>
      <c r="E1093" s="371"/>
      <c r="F1093" s="372" t="str">
        <f t="shared" si="71"/>
        <v/>
      </c>
      <c r="G1093" s="370" t="str">
        <f t="shared" si="72"/>
        <v>否</v>
      </c>
      <c r="H1093" s="218" t="str">
        <f t="shared" si="73"/>
        <v>项</v>
      </c>
    </row>
    <row r="1094" s="264" customFormat="1" ht="36" customHeight="1" spans="1:8">
      <c r="A1094" s="354">
        <f t="shared" si="70"/>
        <v>7</v>
      </c>
      <c r="B1094" s="236">
        <v>2160607</v>
      </c>
      <c r="C1094" s="237" t="s">
        <v>961</v>
      </c>
      <c r="D1094" s="371">
        <v>0</v>
      </c>
      <c r="E1094" s="371"/>
      <c r="F1094" s="372" t="str">
        <f t="shared" si="71"/>
        <v/>
      </c>
      <c r="G1094" s="370" t="str">
        <f t="shared" si="72"/>
        <v>否</v>
      </c>
      <c r="H1094" s="218" t="str">
        <f t="shared" si="73"/>
        <v>项</v>
      </c>
    </row>
    <row r="1095" s="264" customFormat="1" ht="36" customHeight="1" spans="1:8">
      <c r="A1095" s="354">
        <f t="shared" si="70"/>
        <v>7</v>
      </c>
      <c r="B1095" s="236">
        <v>2160699</v>
      </c>
      <c r="C1095" s="237" t="s">
        <v>962</v>
      </c>
      <c r="D1095" s="371">
        <v>0</v>
      </c>
      <c r="E1095" s="371"/>
      <c r="F1095" s="372" t="str">
        <f t="shared" si="71"/>
        <v/>
      </c>
      <c r="G1095" s="370" t="str">
        <f t="shared" si="72"/>
        <v>否</v>
      </c>
      <c r="H1095" s="218" t="str">
        <f t="shared" si="73"/>
        <v>项</v>
      </c>
    </row>
    <row r="1096" s="218" customFormat="1" ht="36" customHeight="1" spans="1:8">
      <c r="A1096" s="354">
        <f t="shared" si="70"/>
        <v>5</v>
      </c>
      <c r="B1096" s="236">
        <v>21699</v>
      </c>
      <c r="C1096" s="237" t="s">
        <v>963</v>
      </c>
      <c r="D1096" s="371">
        <f>SUM(D1097:D1098)</f>
        <v>0</v>
      </c>
      <c r="E1096" s="371">
        <f>SUM(E1097:E1098)</f>
        <v>0</v>
      </c>
      <c r="F1096" s="372" t="str">
        <f t="shared" si="71"/>
        <v/>
      </c>
      <c r="G1096" s="370" t="str">
        <f t="shared" si="72"/>
        <v>否</v>
      </c>
      <c r="H1096" s="218" t="str">
        <f t="shared" si="73"/>
        <v>款</v>
      </c>
    </row>
    <row r="1097" s="264" customFormat="1" ht="36" customHeight="1" spans="1:8">
      <c r="A1097" s="354">
        <f t="shared" si="70"/>
        <v>7</v>
      </c>
      <c r="B1097" s="236">
        <v>2169901</v>
      </c>
      <c r="C1097" s="237" t="s">
        <v>964</v>
      </c>
      <c r="D1097" s="371">
        <v>0</v>
      </c>
      <c r="E1097" s="371"/>
      <c r="F1097" s="372" t="str">
        <f t="shared" si="71"/>
        <v/>
      </c>
      <c r="G1097" s="370" t="str">
        <f t="shared" si="72"/>
        <v>否</v>
      </c>
      <c r="H1097" s="218" t="str">
        <f t="shared" si="73"/>
        <v>项</v>
      </c>
    </row>
    <row r="1098" s="264" customFormat="1" ht="36" customHeight="1" spans="1:8">
      <c r="A1098" s="354">
        <f t="shared" si="70"/>
        <v>7</v>
      </c>
      <c r="B1098" s="236">
        <v>2169999</v>
      </c>
      <c r="C1098" s="237" t="s">
        <v>965</v>
      </c>
      <c r="D1098" s="371">
        <v>0</v>
      </c>
      <c r="E1098" s="371"/>
      <c r="F1098" s="372" t="str">
        <f t="shared" si="71"/>
        <v/>
      </c>
      <c r="G1098" s="370" t="str">
        <f t="shared" si="72"/>
        <v>否</v>
      </c>
      <c r="H1098" s="218" t="str">
        <f t="shared" si="73"/>
        <v>项</v>
      </c>
    </row>
    <row r="1099" s="218" customFormat="1" ht="36" customHeight="1" spans="1:8">
      <c r="A1099" s="354">
        <f t="shared" si="70"/>
        <v>3</v>
      </c>
      <c r="B1099" s="231">
        <v>217</v>
      </c>
      <c r="C1099" s="232" t="s">
        <v>108</v>
      </c>
      <c r="D1099" s="368">
        <f>SUM(D1100,D1107,D1117,D1123)</f>
        <v>363</v>
      </c>
      <c r="E1099" s="368">
        <f>SUM(E1100,E1107,E1117,E1123)</f>
        <v>0</v>
      </c>
      <c r="F1099" s="369">
        <f t="shared" si="71"/>
        <v>-1</v>
      </c>
      <c r="G1099" s="370" t="str">
        <f t="shared" si="72"/>
        <v>是</v>
      </c>
      <c r="H1099" s="218" t="str">
        <f t="shared" si="73"/>
        <v>类</v>
      </c>
    </row>
    <row r="1100" s="218" customFormat="1" ht="36" customHeight="1" spans="1:8">
      <c r="A1100" s="354">
        <f t="shared" si="70"/>
        <v>5</v>
      </c>
      <c r="B1100" s="236">
        <v>21701</v>
      </c>
      <c r="C1100" s="237" t="s">
        <v>966</v>
      </c>
      <c r="D1100" s="371">
        <f>SUM(D1101:D1106)</f>
        <v>0</v>
      </c>
      <c r="E1100" s="371">
        <f>SUM(E1101:E1106)</f>
        <v>0</v>
      </c>
      <c r="F1100" s="372" t="str">
        <f t="shared" si="71"/>
        <v/>
      </c>
      <c r="G1100" s="370" t="str">
        <f t="shared" si="72"/>
        <v>否</v>
      </c>
      <c r="H1100" s="218" t="str">
        <f t="shared" si="73"/>
        <v>款</v>
      </c>
    </row>
    <row r="1101" s="264" customFormat="1" ht="36" customHeight="1" spans="1:8">
      <c r="A1101" s="354">
        <f t="shared" si="70"/>
        <v>7</v>
      </c>
      <c r="B1101" s="236">
        <v>2170101</v>
      </c>
      <c r="C1101" s="237" t="s">
        <v>139</v>
      </c>
      <c r="D1101" s="371">
        <v>0</v>
      </c>
      <c r="E1101" s="371"/>
      <c r="F1101" s="372" t="str">
        <f t="shared" si="71"/>
        <v/>
      </c>
      <c r="G1101" s="370" t="str">
        <f t="shared" si="72"/>
        <v>否</v>
      </c>
      <c r="H1101" s="218" t="str">
        <f t="shared" si="73"/>
        <v>项</v>
      </c>
    </row>
    <row r="1102" s="264" customFormat="1" ht="36" customHeight="1" spans="1:8">
      <c r="A1102" s="354">
        <f t="shared" si="70"/>
        <v>7</v>
      </c>
      <c r="B1102" s="236">
        <v>2170102</v>
      </c>
      <c r="C1102" s="237" t="s">
        <v>140</v>
      </c>
      <c r="D1102" s="371">
        <v>0</v>
      </c>
      <c r="E1102" s="371"/>
      <c r="F1102" s="372" t="str">
        <f t="shared" si="71"/>
        <v/>
      </c>
      <c r="G1102" s="370" t="str">
        <f t="shared" si="72"/>
        <v>否</v>
      </c>
      <c r="H1102" s="218" t="str">
        <f t="shared" si="73"/>
        <v>项</v>
      </c>
    </row>
    <row r="1103" s="264" customFormat="1" ht="36" customHeight="1" spans="1:8">
      <c r="A1103" s="354">
        <f t="shared" si="70"/>
        <v>7</v>
      </c>
      <c r="B1103" s="236">
        <v>2170103</v>
      </c>
      <c r="C1103" s="237" t="s">
        <v>141</v>
      </c>
      <c r="D1103" s="371">
        <v>0</v>
      </c>
      <c r="E1103" s="371"/>
      <c r="F1103" s="372" t="str">
        <f t="shared" si="71"/>
        <v/>
      </c>
      <c r="G1103" s="370" t="str">
        <f t="shared" si="72"/>
        <v>否</v>
      </c>
      <c r="H1103" s="218" t="str">
        <f t="shared" si="73"/>
        <v>项</v>
      </c>
    </row>
    <row r="1104" s="264" customFormat="1" ht="36" customHeight="1" spans="1:8">
      <c r="A1104" s="354">
        <f t="shared" si="70"/>
        <v>7</v>
      </c>
      <c r="B1104" s="236">
        <v>2170104</v>
      </c>
      <c r="C1104" s="237" t="s">
        <v>967</v>
      </c>
      <c r="D1104" s="371">
        <v>0</v>
      </c>
      <c r="E1104" s="371"/>
      <c r="F1104" s="372" t="str">
        <f t="shared" si="71"/>
        <v/>
      </c>
      <c r="G1104" s="370" t="str">
        <f t="shared" si="72"/>
        <v>否</v>
      </c>
      <c r="H1104" s="218" t="str">
        <f t="shared" si="73"/>
        <v>项</v>
      </c>
    </row>
    <row r="1105" s="264" customFormat="1" ht="36" customHeight="1" spans="1:8">
      <c r="A1105" s="354">
        <f t="shared" si="70"/>
        <v>7</v>
      </c>
      <c r="B1105" s="236">
        <v>2170150</v>
      </c>
      <c r="C1105" s="237" t="s">
        <v>148</v>
      </c>
      <c r="D1105" s="371">
        <v>0</v>
      </c>
      <c r="E1105" s="371"/>
      <c r="F1105" s="372" t="str">
        <f t="shared" si="71"/>
        <v/>
      </c>
      <c r="G1105" s="370" t="str">
        <f t="shared" si="72"/>
        <v>否</v>
      </c>
      <c r="H1105" s="218" t="str">
        <f t="shared" si="73"/>
        <v>项</v>
      </c>
    </row>
    <row r="1106" s="264" customFormat="1" ht="36" customHeight="1" spans="1:8">
      <c r="A1106" s="354">
        <f t="shared" si="70"/>
        <v>7</v>
      </c>
      <c r="B1106" s="236">
        <v>2170199</v>
      </c>
      <c r="C1106" s="237" t="s">
        <v>968</v>
      </c>
      <c r="D1106" s="371">
        <v>0</v>
      </c>
      <c r="E1106" s="371"/>
      <c r="F1106" s="372" t="str">
        <f t="shared" si="71"/>
        <v/>
      </c>
      <c r="G1106" s="370" t="str">
        <f t="shared" si="72"/>
        <v>否</v>
      </c>
      <c r="H1106" s="218" t="str">
        <f t="shared" si="73"/>
        <v>项</v>
      </c>
    </row>
    <row r="1107" s="218" customFormat="1" ht="36" customHeight="1" spans="1:8">
      <c r="A1107" s="354">
        <f t="shared" si="70"/>
        <v>5</v>
      </c>
      <c r="B1107" s="241">
        <v>21702</v>
      </c>
      <c r="C1107" s="237" t="s">
        <v>1637</v>
      </c>
      <c r="D1107" s="371">
        <f>SUM(D1108:D1116)</f>
        <v>0</v>
      </c>
      <c r="E1107" s="371">
        <f>SUM(E1108:E1116)</f>
        <v>0</v>
      </c>
      <c r="F1107" s="372" t="str">
        <f t="shared" si="71"/>
        <v/>
      </c>
      <c r="G1107" s="370" t="str">
        <f t="shared" si="72"/>
        <v>否</v>
      </c>
      <c r="H1107" s="218" t="str">
        <f t="shared" si="73"/>
        <v>款</v>
      </c>
    </row>
    <row r="1108" s="264" customFormat="1" ht="36" customHeight="1" spans="1:8">
      <c r="A1108" s="354">
        <f t="shared" si="70"/>
        <v>7</v>
      </c>
      <c r="B1108" s="387">
        <v>2170201</v>
      </c>
      <c r="C1108" s="388" t="s">
        <v>1638</v>
      </c>
      <c r="D1108" s="371">
        <v>0</v>
      </c>
      <c r="E1108" s="371"/>
      <c r="F1108" s="372" t="str">
        <f t="shared" si="71"/>
        <v/>
      </c>
      <c r="G1108" s="370" t="str">
        <f t="shared" si="72"/>
        <v>否</v>
      </c>
      <c r="H1108" s="218" t="str">
        <f t="shared" si="73"/>
        <v>项</v>
      </c>
    </row>
    <row r="1109" s="264" customFormat="1" ht="36" customHeight="1" spans="1:8">
      <c r="A1109" s="354">
        <f t="shared" si="70"/>
        <v>7</v>
      </c>
      <c r="B1109" s="387">
        <v>2170202</v>
      </c>
      <c r="C1109" s="388" t="s">
        <v>1639</v>
      </c>
      <c r="D1109" s="371">
        <v>0</v>
      </c>
      <c r="E1109" s="371"/>
      <c r="F1109" s="372" t="str">
        <f t="shared" si="71"/>
        <v/>
      </c>
      <c r="G1109" s="370" t="str">
        <f t="shared" si="72"/>
        <v>否</v>
      </c>
      <c r="H1109" s="218" t="str">
        <f t="shared" si="73"/>
        <v>项</v>
      </c>
    </row>
    <row r="1110" s="264" customFormat="1" ht="36" customHeight="1" spans="1:8">
      <c r="A1110" s="354">
        <f t="shared" si="70"/>
        <v>7</v>
      </c>
      <c r="B1110" s="387">
        <v>2170203</v>
      </c>
      <c r="C1110" s="388" t="s">
        <v>1640</v>
      </c>
      <c r="D1110" s="371">
        <v>0</v>
      </c>
      <c r="E1110" s="371"/>
      <c r="F1110" s="372" t="str">
        <f t="shared" si="71"/>
        <v/>
      </c>
      <c r="G1110" s="370" t="str">
        <f t="shared" si="72"/>
        <v>否</v>
      </c>
      <c r="H1110" s="218" t="str">
        <f t="shared" si="73"/>
        <v>项</v>
      </c>
    </row>
    <row r="1111" s="264" customFormat="1" ht="36" customHeight="1" spans="1:8">
      <c r="A1111" s="354">
        <f t="shared" si="70"/>
        <v>7</v>
      </c>
      <c r="B1111" s="387">
        <v>2170204</v>
      </c>
      <c r="C1111" s="388" t="s">
        <v>1641</v>
      </c>
      <c r="D1111" s="371">
        <v>0</v>
      </c>
      <c r="E1111" s="371"/>
      <c r="F1111" s="372" t="str">
        <f t="shared" si="71"/>
        <v/>
      </c>
      <c r="G1111" s="370" t="str">
        <f t="shared" si="72"/>
        <v>否</v>
      </c>
      <c r="H1111" s="218" t="str">
        <f t="shared" si="73"/>
        <v>项</v>
      </c>
    </row>
    <row r="1112" s="264" customFormat="1" ht="36" customHeight="1" spans="1:8">
      <c r="A1112" s="354">
        <f t="shared" si="70"/>
        <v>7</v>
      </c>
      <c r="B1112" s="387">
        <v>2170205</v>
      </c>
      <c r="C1112" s="388" t="s">
        <v>1642</v>
      </c>
      <c r="D1112" s="371">
        <v>0</v>
      </c>
      <c r="E1112" s="371"/>
      <c r="F1112" s="372" t="str">
        <f t="shared" si="71"/>
        <v/>
      </c>
      <c r="G1112" s="370" t="str">
        <f t="shared" si="72"/>
        <v>否</v>
      </c>
      <c r="H1112" s="218" t="str">
        <f t="shared" si="73"/>
        <v>项</v>
      </c>
    </row>
    <row r="1113" s="264" customFormat="1" ht="36" customHeight="1" spans="1:8">
      <c r="A1113" s="354">
        <f t="shared" si="70"/>
        <v>7</v>
      </c>
      <c r="B1113" s="387">
        <v>2170206</v>
      </c>
      <c r="C1113" s="388" t="s">
        <v>1643</v>
      </c>
      <c r="D1113" s="371">
        <v>0</v>
      </c>
      <c r="E1113" s="371"/>
      <c r="F1113" s="372" t="str">
        <f t="shared" si="71"/>
        <v/>
      </c>
      <c r="G1113" s="370" t="str">
        <f t="shared" si="72"/>
        <v>否</v>
      </c>
      <c r="H1113" s="218" t="str">
        <f t="shared" si="73"/>
        <v>项</v>
      </c>
    </row>
    <row r="1114" s="264" customFormat="1" ht="36" customHeight="1" spans="1:8">
      <c r="A1114" s="354">
        <f t="shared" si="70"/>
        <v>7</v>
      </c>
      <c r="B1114" s="387">
        <v>2170207</v>
      </c>
      <c r="C1114" s="388" t="s">
        <v>1644</v>
      </c>
      <c r="D1114" s="371">
        <v>0</v>
      </c>
      <c r="E1114" s="371"/>
      <c r="F1114" s="372" t="str">
        <f t="shared" si="71"/>
        <v/>
      </c>
      <c r="G1114" s="370" t="str">
        <f t="shared" si="72"/>
        <v>否</v>
      </c>
      <c r="H1114" s="218" t="str">
        <f t="shared" si="73"/>
        <v>项</v>
      </c>
    </row>
    <row r="1115" s="264" customFormat="1" ht="36" customHeight="1" spans="1:8">
      <c r="A1115" s="354">
        <f t="shared" si="70"/>
        <v>7</v>
      </c>
      <c r="B1115" s="387">
        <v>2170208</v>
      </c>
      <c r="C1115" s="388" t="s">
        <v>1645</v>
      </c>
      <c r="D1115" s="371">
        <v>0</v>
      </c>
      <c r="E1115" s="371"/>
      <c r="F1115" s="372" t="str">
        <f t="shared" si="71"/>
        <v/>
      </c>
      <c r="G1115" s="370" t="str">
        <f t="shared" si="72"/>
        <v>否</v>
      </c>
      <c r="H1115" s="218" t="str">
        <f t="shared" si="73"/>
        <v>项</v>
      </c>
    </row>
    <row r="1116" s="264" customFormat="1" ht="36" customHeight="1" spans="1:8">
      <c r="A1116" s="354">
        <f t="shared" si="70"/>
        <v>7</v>
      </c>
      <c r="B1116" s="387">
        <v>2170299</v>
      </c>
      <c r="C1116" s="388" t="s">
        <v>1646</v>
      </c>
      <c r="D1116" s="371">
        <v>0</v>
      </c>
      <c r="E1116" s="371"/>
      <c r="F1116" s="372" t="str">
        <f t="shared" si="71"/>
        <v/>
      </c>
      <c r="G1116" s="370" t="str">
        <f t="shared" si="72"/>
        <v>否</v>
      </c>
      <c r="H1116" s="218" t="str">
        <f t="shared" si="73"/>
        <v>项</v>
      </c>
    </row>
    <row r="1117" s="218" customFormat="1" ht="36" customHeight="1" spans="1:8">
      <c r="A1117" s="354">
        <f t="shared" si="70"/>
        <v>5</v>
      </c>
      <c r="B1117" s="236">
        <v>21703</v>
      </c>
      <c r="C1117" s="237" t="s">
        <v>979</v>
      </c>
      <c r="D1117" s="371">
        <f>SUM(D1118:D1122)</f>
        <v>0</v>
      </c>
      <c r="E1117" s="371">
        <f>SUM(E1118:E1122)</f>
        <v>0</v>
      </c>
      <c r="F1117" s="372" t="str">
        <f t="shared" si="71"/>
        <v/>
      </c>
      <c r="G1117" s="370" t="str">
        <f t="shared" si="72"/>
        <v>否</v>
      </c>
      <c r="H1117" s="218" t="str">
        <f t="shared" si="73"/>
        <v>款</v>
      </c>
    </row>
    <row r="1118" s="264" customFormat="1" ht="36" customHeight="1" spans="1:8">
      <c r="A1118" s="354">
        <f t="shared" si="70"/>
        <v>7</v>
      </c>
      <c r="B1118" s="236">
        <v>2170301</v>
      </c>
      <c r="C1118" s="237" t="s">
        <v>980</v>
      </c>
      <c r="D1118" s="371">
        <v>0</v>
      </c>
      <c r="E1118" s="371"/>
      <c r="F1118" s="372" t="str">
        <f t="shared" si="71"/>
        <v/>
      </c>
      <c r="G1118" s="370" t="str">
        <f t="shared" si="72"/>
        <v>否</v>
      </c>
      <c r="H1118" s="218" t="str">
        <f t="shared" si="73"/>
        <v>项</v>
      </c>
    </row>
    <row r="1119" s="264" customFormat="1" ht="36" customHeight="1" spans="1:8">
      <c r="A1119" s="354">
        <f t="shared" si="70"/>
        <v>7</v>
      </c>
      <c r="B1119" s="236">
        <v>2170302</v>
      </c>
      <c r="C1119" s="237" t="s">
        <v>981</v>
      </c>
      <c r="D1119" s="371">
        <v>0</v>
      </c>
      <c r="E1119" s="371"/>
      <c r="F1119" s="372" t="str">
        <f t="shared" si="71"/>
        <v/>
      </c>
      <c r="G1119" s="370" t="str">
        <f t="shared" si="72"/>
        <v>否</v>
      </c>
      <c r="H1119" s="218" t="str">
        <f t="shared" si="73"/>
        <v>项</v>
      </c>
    </row>
    <row r="1120" s="264" customFormat="1" ht="36" customHeight="1" spans="1:8">
      <c r="A1120" s="354">
        <f t="shared" si="70"/>
        <v>7</v>
      </c>
      <c r="B1120" s="236">
        <v>2170303</v>
      </c>
      <c r="C1120" s="237" t="s">
        <v>982</v>
      </c>
      <c r="D1120" s="371">
        <v>0</v>
      </c>
      <c r="E1120" s="371"/>
      <c r="F1120" s="372" t="str">
        <f t="shared" si="71"/>
        <v/>
      </c>
      <c r="G1120" s="370" t="str">
        <f t="shared" si="72"/>
        <v>否</v>
      </c>
      <c r="H1120" s="218" t="str">
        <f t="shared" si="73"/>
        <v>项</v>
      </c>
    </row>
    <row r="1121" s="264" customFormat="1" ht="36" customHeight="1" spans="1:8">
      <c r="A1121" s="354">
        <f t="shared" si="70"/>
        <v>7</v>
      </c>
      <c r="B1121" s="236">
        <v>2170304</v>
      </c>
      <c r="C1121" s="237" t="s">
        <v>983</v>
      </c>
      <c r="D1121" s="371">
        <v>0</v>
      </c>
      <c r="E1121" s="371"/>
      <c r="F1121" s="372" t="str">
        <f t="shared" si="71"/>
        <v/>
      </c>
      <c r="G1121" s="370" t="str">
        <f t="shared" si="72"/>
        <v>否</v>
      </c>
      <c r="H1121" s="218" t="str">
        <f t="shared" si="73"/>
        <v>项</v>
      </c>
    </row>
    <row r="1122" s="264" customFormat="1" ht="36" customHeight="1" spans="1:8">
      <c r="A1122" s="354">
        <f t="shared" si="70"/>
        <v>7</v>
      </c>
      <c r="B1122" s="236">
        <v>2170399</v>
      </c>
      <c r="C1122" s="237" t="s">
        <v>984</v>
      </c>
      <c r="D1122" s="371">
        <v>0</v>
      </c>
      <c r="E1122" s="371"/>
      <c r="F1122" s="372" t="str">
        <f t="shared" si="71"/>
        <v/>
      </c>
      <c r="G1122" s="370" t="str">
        <f t="shared" si="72"/>
        <v>否</v>
      </c>
      <c r="H1122" s="218" t="str">
        <f t="shared" si="73"/>
        <v>项</v>
      </c>
    </row>
    <row r="1123" s="218" customFormat="1" ht="36" customHeight="1" spans="1:8">
      <c r="A1123" s="354">
        <f t="shared" si="70"/>
        <v>5</v>
      </c>
      <c r="B1123" s="236">
        <v>21799</v>
      </c>
      <c r="C1123" s="237" t="s">
        <v>988</v>
      </c>
      <c r="D1123" s="371">
        <f>SUM(D1124:D1125)</f>
        <v>363</v>
      </c>
      <c r="E1123" s="371">
        <f>SUM(E1124:E1125)</f>
        <v>0</v>
      </c>
      <c r="F1123" s="372">
        <f t="shared" si="71"/>
        <v>-1</v>
      </c>
      <c r="G1123" s="370" t="str">
        <f t="shared" si="72"/>
        <v>是</v>
      </c>
      <c r="H1123" s="218" t="str">
        <f t="shared" si="73"/>
        <v>款</v>
      </c>
    </row>
    <row r="1124" s="264" customFormat="1" ht="36" customHeight="1" spans="1:8">
      <c r="A1124" s="354">
        <f t="shared" si="70"/>
        <v>7</v>
      </c>
      <c r="B1124" s="241">
        <v>2179902</v>
      </c>
      <c r="C1124" s="237" t="s">
        <v>989</v>
      </c>
      <c r="D1124" s="371">
        <v>313</v>
      </c>
      <c r="E1124" s="371"/>
      <c r="F1124" s="372">
        <f t="shared" si="71"/>
        <v>-1</v>
      </c>
      <c r="G1124" s="370" t="str">
        <f t="shared" si="72"/>
        <v>是</v>
      </c>
      <c r="H1124" s="218" t="str">
        <f t="shared" si="73"/>
        <v>项</v>
      </c>
    </row>
    <row r="1125" s="264" customFormat="1" ht="36" customHeight="1" spans="1:8">
      <c r="A1125" s="354">
        <f t="shared" si="70"/>
        <v>7</v>
      </c>
      <c r="B1125" s="379">
        <v>2179999</v>
      </c>
      <c r="C1125" s="237" t="s">
        <v>984</v>
      </c>
      <c r="D1125" s="371">
        <v>50</v>
      </c>
      <c r="E1125" s="371"/>
      <c r="F1125" s="372">
        <f t="shared" si="71"/>
        <v>-1</v>
      </c>
      <c r="G1125" s="370" t="str">
        <f t="shared" si="72"/>
        <v>是</v>
      </c>
      <c r="H1125" s="218" t="str">
        <f t="shared" si="73"/>
        <v>项</v>
      </c>
    </row>
    <row r="1126" s="218" customFormat="1" ht="36" customHeight="1" spans="1:8">
      <c r="A1126" s="354">
        <f t="shared" si="70"/>
        <v>3</v>
      </c>
      <c r="B1126" s="231">
        <v>219</v>
      </c>
      <c r="C1126" s="232" t="s">
        <v>110</v>
      </c>
      <c r="D1126" s="368">
        <f>SUM(D1127:D1135)</f>
        <v>0</v>
      </c>
      <c r="E1126" s="368">
        <f>SUM(E1127:E1135)</f>
        <v>0</v>
      </c>
      <c r="F1126" s="369" t="str">
        <f t="shared" si="71"/>
        <v/>
      </c>
      <c r="G1126" s="370" t="str">
        <f t="shared" si="72"/>
        <v>是</v>
      </c>
      <c r="H1126" s="218" t="str">
        <f t="shared" si="73"/>
        <v>类</v>
      </c>
    </row>
    <row r="1127" s="264" customFormat="1" ht="36" customHeight="1" spans="1:8">
      <c r="A1127" s="354">
        <f t="shared" si="70"/>
        <v>5</v>
      </c>
      <c r="B1127" s="236">
        <v>21901</v>
      </c>
      <c r="C1127" s="237" t="s">
        <v>991</v>
      </c>
      <c r="D1127" s="371"/>
      <c r="E1127" s="371"/>
      <c r="F1127" s="372" t="str">
        <f t="shared" si="71"/>
        <v/>
      </c>
      <c r="G1127" s="370" t="str">
        <f t="shared" si="72"/>
        <v>否</v>
      </c>
      <c r="H1127" s="218" t="str">
        <f t="shared" si="73"/>
        <v>款</v>
      </c>
    </row>
    <row r="1128" s="264" customFormat="1" ht="36" customHeight="1" spans="1:8">
      <c r="A1128" s="354">
        <f t="shared" si="70"/>
        <v>5</v>
      </c>
      <c r="B1128" s="236">
        <v>21902</v>
      </c>
      <c r="C1128" s="237" t="s">
        <v>992</v>
      </c>
      <c r="D1128" s="371"/>
      <c r="E1128" s="371"/>
      <c r="F1128" s="372" t="str">
        <f t="shared" si="71"/>
        <v/>
      </c>
      <c r="G1128" s="370" t="str">
        <f t="shared" si="72"/>
        <v>否</v>
      </c>
      <c r="H1128" s="218" t="str">
        <f t="shared" si="73"/>
        <v>款</v>
      </c>
    </row>
    <row r="1129" s="264" customFormat="1" ht="36" customHeight="1" spans="1:8">
      <c r="A1129" s="354">
        <f t="shared" si="70"/>
        <v>5</v>
      </c>
      <c r="B1129" s="236">
        <v>21903</v>
      </c>
      <c r="C1129" s="240" t="s">
        <v>1647</v>
      </c>
      <c r="D1129" s="371"/>
      <c r="E1129" s="371"/>
      <c r="F1129" s="372" t="str">
        <f t="shared" si="71"/>
        <v/>
      </c>
      <c r="G1129" s="370" t="str">
        <f t="shared" si="72"/>
        <v>否</v>
      </c>
      <c r="H1129" s="218" t="str">
        <f t="shared" si="73"/>
        <v>款</v>
      </c>
    </row>
    <row r="1130" s="264" customFormat="1" ht="36" customHeight="1" spans="1:8">
      <c r="A1130" s="354">
        <f t="shared" si="70"/>
        <v>5</v>
      </c>
      <c r="B1130" s="236">
        <v>21904</v>
      </c>
      <c r="C1130" s="240" t="s">
        <v>1648</v>
      </c>
      <c r="D1130" s="371"/>
      <c r="E1130" s="371"/>
      <c r="F1130" s="372" t="str">
        <f t="shared" si="71"/>
        <v/>
      </c>
      <c r="G1130" s="370" t="str">
        <f t="shared" si="72"/>
        <v>否</v>
      </c>
      <c r="H1130" s="218" t="str">
        <f t="shared" si="73"/>
        <v>款</v>
      </c>
    </row>
    <row r="1131" s="264" customFormat="1" ht="36" customHeight="1" spans="1:8">
      <c r="A1131" s="354">
        <f t="shared" si="70"/>
        <v>5</v>
      </c>
      <c r="B1131" s="236">
        <v>21905</v>
      </c>
      <c r="C1131" s="237" t="s">
        <v>995</v>
      </c>
      <c r="D1131" s="371"/>
      <c r="E1131" s="371"/>
      <c r="F1131" s="372" t="str">
        <f t="shared" si="71"/>
        <v/>
      </c>
      <c r="G1131" s="370" t="str">
        <f t="shared" si="72"/>
        <v>否</v>
      </c>
      <c r="H1131" s="218" t="str">
        <f t="shared" si="73"/>
        <v>款</v>
      </c>
    </row>
    <row r="1132" s="264" customFormat="1" ht="36" customHeight="1" spans="1:8">
      <c r="A1132" s="354">
        <f t="shared" si="70"/>
        <v>5</v>
      </c>
      <c r="B1132" s="236">
        <v>21906</v>
      </c>
      <c r="C1132" s="240" t="s">
        <v>1649</v>
      </c>
      <c r="D1132" s="371"/>
      <c r="E1132" s="371"/>
      <c r="F1132" s="372" t="str">
        <f t="shared" si="71"/>
        <v/>
      </c>
      <c r="G1132" s="370" t="str">
        <f t="shared" si="72"/>
        <v>否</v>
      </c>
      <c r="H1132" s="218" t="str">
        <f t="shared" si="73"/>
        <v>款</v>
      </c>
    </row>
    <row r="1133" s="264" customFormat="1" ht="36" customHeight="1" spans="1:8">
      <c r="A1133" s="354">
        <f t="shared" si="70"/>
        <v>5</v>
      </c>
      <c r="B1133" s="236">
        <v>21907</v>
      </c>
      <c r="C1133" s="237" t="s">
        <v>997</v>
      </c>
      <c r="D1133" s="371"/>
      <c r="E1133" s="371"/>
      <c r="F1133" s="372" t="str">
        <f t="shared" si="71"/>
        <v/>
      </c>
      <c r="G1133" s="370" t="str">
        <f t="shared" si="72"/>
        <v>否</v>
      </c>
      <c r="H1133" s="218" t="str">
        <f t="shared" si="73"/>
        <v>款</v>
      </c>
    </row>
    <row r="1134" s="264" customFormat="1" ht="36" customHeight="1" spans="1:8">
      <c r="A1134" s="354">
        <f t="shared" si="70"/>
        <v>5</v>
      </c>
      <c r="B1134" s="236">
        <v>21908</v>
      </c>
      <c r="C1134" s="237" t="s">
        <v>998</v>
      </c>
      <c r="D1134" s="371"/>
      <c r="E1134" s="371"/>
      <c r="F1134" s="372" t="str">
        <f t="shared" si="71"/>
        <v/>
      </c>
      <c r="G1134" s="370" t="str">
        <f t="shared" si="72"/>
        <v>否</v>
      </c>
      <c r="H1134" s="218" t="str">
        <f t="shared" si="73"/>
        <v>款</v>
      </c>
    </row>
    <row r="1135" s="218" customFormat="1" ht="36" customHeight="1" spans="1:8">
      <c r="A1135" s="354">
        <f t="shared" si="70"/>
        <v>5</v>
      </c>
      <c r="B1135" s="236">
        <v>21999</v>
      </c>
      <c r="C1135" s="237" t="s">
        <v>999</v>
      </c>
      <c r="D1135" s="371"/>
      <c r="E1135" s="371"/>
      <c r="F1135" s="372" t="str">
        <f t="shared" si="71"/>
        <v/>
      </c>
      <c r="G1135" s="370" t="str">
        <f t="shared" si="72"/>
        <v>否</v>
      </c>
      <c r="H1135" s="218" t="str">
        <f t="shared" si="73"/>
        <v>款</v>
      </c>
    </row>
    <row r="1136" s="218" customFormat="1" ht="36" customHeight="1" spans="1:8">
      <c r="A1136" s="354">
        <f t="shared" si="70"/>
        <v>3</v>
      </c>
      <c r="B1136" s="231">
        <v>220</v>
      </c>
      <c r="C1136" s="232" t="s">
        <v>112</v>
      </c>
      <c r="D1136" s="368">
        <f>SUM(D1137,D1164,D1179)</f>
        <v>1546</v>
      </c>
      <c r="E1136" s="368">
        <f>SUM(E1137,E1164,E1179)</f>
        <v>1774</v>
      </c>
      <c r="F1136" s="369">
        <f t="shared" si="71"/>
        <v>0.147</v>
      </c>
      <c r="G1136" s="370" t="str">
        <f t="shared" si="72"/>
        <v>是</v>
      </c>
      <c r="H1136" s="218" t="str">
        <f t="shared" si="73"/>
        <v>类</v>
      </c>
    </row>
    <row r="1137" s="218" customFormat="1" ht="36" customHeight="1" spans="1:8">
      <c r="A1137" s="354">
        <f t="shared" si="70"/>
        <v>5</v>
      </c>
      <c r="B1137" s="236">
        <v>22001</v>
      </c>
      <c r="C1137" s="237" t="s">
        <v>1000</v>
      </c>
      <c r="D1137" s="371">
        <f>SUM(D1138:D1163)</f>
        <v>1362</v>
      </c>
      <c r="E1137" s="371">
        <f>SUM(E1138:E1163)</f>
        <v>1716</v>
      </c>
      <c r="F1137" s="372">
        <f t="shared" si="71"/>
        <v>0.26</v>
      </c>
      <c r="G1137" s="370" t="str">
        <f t="shared" si="72"/>
        <v>是</v>
      </c>
      <c r="H1137" s="218" t="str">
        <f t="shared" si="73"/>
        <v>款</v>
      </c>
    </row>
    <row r="1138" s="264" customFormat="1" ht="36" customHeight="1" spans="1:8">
      <c r="A1138" s="354">
        <f t="shared" si="70"/>
        <v>7</v>
      </c>
      <c r="B1138" s="236">
        <v>2200101</v>
      </c>
      <c r="C1138" s="237" t="s">
        <v>139</v>
      </c>
      <c r="D1138" s="371">
        <v>539</v>
      </c>
      <c r="E1138" s="371">
        <v>527</v>
      </c>
      <c r="F1138" s="372">
        <f t="shared" si="71"/>
        <v>-0.022</v>
      </c>
      <c r="G1138" s="370" t="str">
        <f t="shared" si="72"/>
        <v>是</v>
      </c>
      <c r="H1138" s="218" t="str">
        <f t="shared" si="73"/>
        <v>项</v>
      </c>
    </row>
    <row r="1139" s="264" customFormat="1" ht="36" customHeight="1" spans="1:8">
      <c r="A1139" s="354">
        <f t="shared" si="70"/>
        <v>7</v>
      </c>
      <c r="B1139" s="236">
        <v>2200102</v>
      </c>
      <c r="C1139" s="237" t="s">
        <v>140</v>
      </c>
      <c r="D1139" s="371">
        <v>0</v>
      </c>
      <c r="E1139" s="371"/>
      <c r="F1139" s="372" t="str">
        <f t="shared" si="71"/>
        <v/>
      </c>
      <c r="G1139" s="370" t="str">
        <f t="shared" si="72"/>
        <v>否</v>
      </c>
      <c r="H1139" s="218" t="str">
        <f t="shared" si="73"/>
        <v>项</v>
      </c>
    </row>
    <row r="1140" s="264" customFormat="1" ht="36" customHeight="1" spans="1:8">
      <c r="A1140" s="354">
        <f t="shared" si="70"/>
        <v>7</v>
      </c>
      <c r="B1140" s="236">
        <v>2200103</v>
      </c>
      <c r="C1140" s="237" t="s">
        <v>141</v>
      </c>
      <c r="D1140" s="371">
        <v>0</v>
      </c>
      <c r="E1140" s="371"/>
      <c r="F1140" s="372" t="str">
        <f t="shared" si="71"/>
        <v/>
      </c>
      <c r="G1140" s="370" t="str">
        <f t="shared" si="72"/>
        <v>否</v>
      </c>
      <c r="H1140" s="218" t="str">
        <f t="shared" si="73"/>
        <v>项</v>
      </c>
    </row>
    <row r="1141" s="264" customFormat="1" ht="36" customHeight="1" spans="1:8">
      <c r="A1141" s="354">
        <f t="shared" si="70"/>
        <v>7</v>
      </c>
      <c r="B1141" s="236">
        <v>2200104</v>
      </c>
      <c r="C1141" s="237" t="s">
        <v>1001</v>
      </c>
      <c r="D1141" s="371">
        <v>176</v>
      </c>
      <c r="E1141" s="371"/>
      <c r="F1141" s="372">
        <f t="shared" si="71"/>
        <v>-1</v>
      </c>
      <c r="G1141" s="370" t="str">
        <f t="shared" si="72"/>
        <v>是</v>
      </c>
      <c r="H1141" s="218" t="str">
        <f t="shared" si="73"/>
        <v>项</v>
      </c>
    </row>
    <row r="1142" s="264" customFormat="1" ht="36" customHeight="1" spans="1:8">
      <c r="A1142" s="354">
        <f t="shared" si="70"/>
        <v>7</v>
      </c>
      <c r="B1142" s="236">
        <v>2200106</v>
      </c>
      <c r="C1142" s="237" t="s">
        <v>1002</v>
      </c>
      <c r="D1142" s="371">
        <v>44</v>
      </c>
      <c r="E1142" s="371">
        <v>299</v>
      </c>
      <c r="F1142" s="372">
        <f t="shared" si="71"/>
        <v>5.795</v>
      </c>
      <c r="G1142" s="370" t="str">
        <f t="shared" si="72"/>
        <v>是</v>
      </c>
      <c r="H1142" s="218" t="str">
        <f t="shared" si="73"/>
        <v>项</v>
      </c>
    </row>
    <row r="1143" s="264" customFormat="1" ht="36" customHeight="1" spans="1:8">
      <c r="A1143" s="354">
        <f t="shared" si="70"/>
        <v>7</v>
      </c>
      <c r="B1143" s="236">
        <v>2200107</v>
      </c>
      <c r="C1143" s="237" t="s">
        <v>1003</v>
      </c>
      <c r="D1143" s="371">
        <v>0</v>
      </c>
      <c r="E1143" s="371"/>
      <c r="F1143" s="372" t="str">
        <f t="shared" si="71"/>
        <v/>
      </c>
      <c r="G1143" s="370" t="str">
        <f t="shared" si="72"/>
        <v>否</v>
      </c>
      <c r="H1143" s="218" t="str">
        <f t="shared" si="73"/>
        <v>项</v>
      </c>
    </row>
    <row r="1144" s="264" customFormat="1" ht="36" customHeight="1" spans="1:8">
      <c r="A1144" s="354">
        <f t="shared" si="70"/>
        <v>7</v>
      </c>
      <c r="B1144" s="236">
        <v>2200108</v>
      </c>
      <c r="C1144" s="237" t="s">
        <v>1004</v>
      </c>
      <c r="D1144" s="371">
        <v>147</v>
      </c>
      <c r="E1144" s="371">
        <v>40</v>
      </c>
      <c r="F1144" s="372">
        <f t="shared" si="71"/>
        <v>-0.728</v>
      </c>
      <c r="G1144" s="370" t="str">
        <f t="shared" si="72"/>
        <v>是</v>
      </c>
      <c r="H1144" s="218" t="str">
        <f t="shared" si="73"/>
        <v>项</v>
      </c>
    </row>
    <row r="1145" s="264" customFormat="1" ht="36" customHeight="1" spans="1:8">
      <c r="A1145" s="354">
        <f t="shared" si="70"/>
        <v>7</v>
      </c>
      <c r="B1145" s="236">
        <v>2200109</v>
      </c>
      <c r="C1145" s="237" t="s">
        <v>1005</v>
      </c>
      <c r="D1145" s="371">
        <v>41</v>
      </c>
      <c r="E1145" s="371"/>
      <c r="F1145" s="372">
        <f t="shared" si="71"/>
        <v>-1</v>
      </c>
      <c r="G1145" s="370" t="str">
        <f t="shared" si="72"/>
        <v>是</v>
      </c>
      <c r="H1145" s="218" t="str">
        <f t="shared" si="73"/>
        <v>项</v>
      </c>
    </row>
    <row r="1146" s="264" customFormat="1" ht="36" customHeight="1" spans="1:8">
      <c r="A1146" s="354">
        <f t="shared" si="70"/>
        <v>7</v>
      </c>
      <c r="B1146" s="236">
        <v>2200112</v>
      </c>
      <c r="C1146" s="237" t="s">
        <v>1006</v>
      </c>
      <c r="D1146" s="371">
        <v>0</v>
      </c>
      <c r="E1146" s="371"/>
      <c r="F1146" s="372" t="str">
        <f t="shared" si="71"/>
        <v/>
      </c>
      <c r="G1146" s="370" t="str">
        <f t="shared" si="72"/>
        <v>否</v>
      </c>
      <c r="H1146" s="218" t="str">
        <f t="shared" si="73"/>
        <v>项</v>
      </c>
    </row>
    <row r="1147" s="264" customFormat="1" ht="36" customHeight="1" spans="1:8">
      <c r="A1147" s="354">
        <f t="shared" si="70"/>
        <v>7</v>
      </c>
      <c r="B1147" s="236">
        <v>2200113</v>
      </c>
      <c r="C1147" s="237" t="s">
        <v>1007</v>
      </c>
      <c r="D1147" s="371">
        <v>0</v>
      </c>
      <c r="E1147" s="371"/>
      <c r="F1147" s="372" t="str">
        <f t="shared" si="71"/>
        <v/>
      </c>
      <c r="G1147" s="370" t="str">
        <f t="shared" si="72"/>
        <v>否</v>
      </c>
      <c r="H1147" s="218" t="str">
        <f t="shared" si="73"/>
        <v>项</v>
      </c>
    </row>
    <row r="1148" s="264" customFormat="1" ht="36" customHeight="1" spans="1:8">
      <c r="A1148" s="354">
        <f t="shared" si="70"/>
        <v>7</v>
      </c>
      <c r="B1148" s="236">
        <v>2200114</v>
      </c>
      <c r="C1148" s="237" t="s">
        <v>1008</v>
      </c>
      <c r="D1148" s="371">
        <v>0</v>
      </c>
      <c r="E1148" s="371"/>
      <c r="F1148" s="372" t="str">
        <f t="shared" si="71"/>
        <v/>
      </c>
      <c r="G1148" s="370" t="str">
        <f t="shared" si="72"/>
        <v>否</v>
      </c>
      <c r="H1148" s="218" t="str">
        <f t="shared" si="73"/>
        <v>项</v>
      </c>
    </row>
    <row r="1149" s="264" customFormat="1" ht="36" customHeight="1" spans="1:8">
      <c r="A1149" s="354">
        <f t="shared" si="70"/>
        <v>7</v>
      </c>
      <c r="B1149" s="236">
        <v>2200115</v>
      </c>
      <c r="C1149" s="237" t="s">
        <v>1009</v>
      </c>
      <c r="D1149" s="371">
        <v>0</v>
      </c>
      <c r="E1149" s="371"/>
      <c r="F1149" s="372" t="str">
        <f t="shared" si="71"/>
        <v/>
      </c>
      <c r="G1149" s="370" t="str">
        <f t="shared" si="72"/>
        <v>否</v>
      </c>
      <c r="H1149" s="218" t="str">
        <f t="shared" si="73"/>
        <v>项</v>
      </c>
    </row>
    <row r="1150" s="264" customFormat="1" ht="36" customHeight="1" spans="1:8">
      <c r="A1150" s="354">
        <f t="shared" si="70"/>
        <v>7</v>
      </c>
      <c r="B1150" s="236">
        <v>2200116</v>
      </c>
      <c r="C1150" s="237" t="s">
        <v>1010</v>
      </c>
      <c r="D1150" s="371">
        <v>0</v>
      </c>
      <c r="E1150" s="371"/>
      <c r="F1150" s="372" t="str">
        <f t="shared" si="71"/>
        <v/>
      </c>
      <c r="G1150" s="370" t="str">
        <f t="shared" si="72"/>
        <v>否</v>
      </c>
      <c r="H1150" s="218" t="str">
        <f t="shared" si="73"/>
        <v>项</v>
      </c>
    </row>
    <row r="1151" s="264" customFormat="1" ht="36" customHeight="1" spans="1:8">
      <c r="A1151" s="354">
        <f t="shared" si="70"/>
        <v>7</v>
      </c>
      <c r="B1151" s="236">
        <v>2200119</v>
      </c>
      <c r="C1151" s="237" t="s">
        <v>1650</v>
      </c>
      <c r="D1151" s="371">
        <v>0</v>
      </c>
      <c r="E1151" s="371"/>
      <c r="F1151" s="372" t="str">
        <f t="shared" si="71"/>
        <v/>
      </c>
      <c r="G1151" s="370" t="str">
        <f t="shared" si="72"/>
        <v>否</v>
      </c>
      <c r="H1151" s="218" t="str">
        <f t="shared" si="73"/>
        <v>项</v>
      </c>
    </row>
    <row r="1152" s="264" customFormat="1" ht="36" customHeight="1" spans="1:8">
      <c r="A1152" s="354">
        <f t="shared" si="70"/>
        <v>7</v>
      </c>
      <c r="B1152" s="236">
        <v>2200120</v>
      </c>
      <c r="C1152" s="237" t="s">
        <v>1012</v>
      </c>
      <c r="D1152" s="371">
        <v>0</v>
      </c>
      <c r="E1152" s="371"/>
      <c r="F1152" s="372" t="str">
        <f t="shared" si="71"/>
        <v/>
      </c>
      <c r="G1152" s="370" t="str">
        <f t="shared" si="72"/>
        <v>否</v>
      </c>
      <c r="H1152" s="218" t="str">
        <f t="shared" si="73"/>
        <v>项</v>
      </c>
    </row>
    <row r="1153" s="264" customFormat="1" ht="36" customHeight="1" spans="1:8">
      <c r="A1153" s="354">
        <f t="shared" si="70"/>
        <v>7</v>
      </c>
      <c r="B1153" s="236">
        <v>2200121</v>
      </c>
      <c r="C1153" s="237" t="s">
        <v>1013</v>
      </c>
      <c r="D1153" s="371">
        <v>0</v>
      </c>
      <c r="E1153" s="371"/>
      <c r="F1153" s="372" t="str">
        <f t="shared" si="71"/>
        <v/>
      </c>
      <c r="G1153" s="370" t="str">
        <f t="shared" si="72"/>
        <v>否</v>
      </c>
      <c r="H1153" s="218" t="str">
        <f t="shared" si="73"/>
        <v>项</v>
      </c>
    </row>
    <row r="1154" s="264" customFormat="1" ht="36" customHeight="1" spans="1:8">
      <c r="A1154" s="354">
        <f t="shared" si="70"/>
        <v>7</v>
      </c>
      <c r="B1154" s="236">
        <v>2200122</v>
      </c>
      <c r="C1154" s="237" t="s">
        <v>1014</v>
      </c>
      <c r="D1154" s="371">
        <v>0</v>
      </c>
      <c r="E1154" s="371"/>
      <c r="F1154" s="372" t="str">
        <f t="shared" si="71"/>
        <v/>
      </c>
      <c r="G1154" s="370" t="str">
        <f t="shared" si="72"/>
        <v>否</v>
      </c>
      <c r="H1154" s="218" t="str">
        <f t="shared" si="73"/>
        <v>项</v>
      </c>
    </row>
    <row r="1155" s="264" customFormat="1" ht="36" customHeight="1" spans="1:8">
      <c r="A1155" s="354">
        <f t="shared" si="70"/>
        <v>7</v>
      </c>
      <c r="B1155" s="236">
        <v>2200123</v>
      </c>
      <c r="C1155" s="237" t="s">
        <v>1015</v>
      </c>
      <c r="D1155" s="371">
        <v>0</v>
      </c>
      <c r="E1155" s="371"/>
      <c r="F1155" s="372" t="str">
        <f t="shared" si="71"/>
        <v/>
      </c>
      <c r="G1155" s="370" t="str">
        <f t="shared" si="72"/>
        <v>否</v>
      </c>
      <c r="H1155" s="218" t="str">
        <f t="shared" si="73"/>
        <v>项</v>
      </c>
    </row>
    <row r="1156" s="264" customFormat="1" ht="36" customHeight="1" spans="1:8">
      <c r="A1156" s="354">
        <f t="shared" ref="A1156:A1219" si="74">LEN(B1156)</f>
        <v>7</v>
      </c>
      <c r="B1156" s="236">
        <v>2200124</v>
      </c>
      <c r="C1156" s="237" t="s">
        <v>1016</v>
      </c>
      <c r="D1156" s="371">
        <v>0</v>
      </c>
      <c r="E1156" s="371"/>
      <c r="F1156" s="372" t="str">
        <f t="shared" ref="F1156:F1219" si="75">IF(D1156&gt;0,E1156/D1156-1,IF(D1156&lt;0,-(E1156/D1156-1),""))</f>
        <v/>
      </c>
      <c r="G1156" s="370" t="str">
        <f t="shared" ref="G1156:G1219" si="76">IF(LEN(B1156)=3,"是",IF(C1156&lt;&gt;"",IF(SUM(D1156:E1156)&lt;&gt;0,"是","否"),"是"))</f>
        <v>否</v>
      </c>
      <c r="H1156" s="218" t="str">
        <f t="shared" ref="H1156:H1219" si="77">IF(LEN(B1156)=3,"类",IF(LEN(B1156)=5,"款","项"))</f>
        <v>项</v>
      </c>
    </row>
    <row r="1157" s="264" customFormat="1" ht="36" customHeight="1" spans="1:8">
      <c r="A1157" s="354">
        <f t="shared" si="74"/>
        <v>7</v>
      </c>
      <c r="B1157" s="236">
        <v>2200125</v>
      </c>
      <c r="C1157" s="237" t="s">
        <v>1017</v>
      </c>
      <c r="D1157" s="371">
        <v>0</v>
      </c>
      <c r="E1157" s="371"/>
      <c r="F1157" s="372" t="str">
        <f t="shared" si="75"/>
        <v/>
      </c>
      <c r="G1157" s="370" t="str">
        <f t="shared" si="76"/>
        <v>否</v>
      </c>
      <c r="H1157" s="218" t="str">
        <f t="shared" si="77"/>
        <v>项</v>
      </c>
    </row>
    <row r="1158" s="264" customFormat="1" ht="36" customHeight="1" spans="1:8">
      <c r="A1158" s="354">
        <f t="shared" si="74"/>
        <v>7</v>
      </c>
      <c r="B1158" s="236">
        <v>2200126</v>
      </c>
      <c r="C1158" s="237" t="s">
        <v>1018</v>
      </c>
      <c r="D1158" s="371">
        <v>0</v>
      </c>
      <c r="E1158" s="371"/>
      <c r="F1158" s="372" t="str">
        <f t="shared" si="75"/>
        <v/>
      </c>
      <c r="G1158" s="370" t="str">
        <f t="shared" si="76"/>
        <v>否</v>
      </c>
      <c r="H1158" s="218" t="str">
        <f t="shared" si="77"/>
        <v>项</v>
      </c>
    </row>
    <row r="1159" s="264" customFormat="1" ht="36" customHeight="1" spans="1:8">
      <c r="A1159" s="354">
        <f t="shared" si="74"/>
        <v>7</v>
      </c>
      <c r="B1159" s="236">
        <v>2200127</v>
      </c>
      <c r="C1159" s="237" t="s">
        <v>1019</v>
      </c>
      <c r="D1159" s="371">
        <v>0</v>
      </c>
      <c r="E1159" s="371"/>
      <c r="F1159" s="372" t="str">
        <f t="shared" si="75"/>
        <v/>
      </c>
      <c r="G1159" s="370" t="str">
        <f t="shared" si="76"/>
        <v>否</v>
      </c>
      <c r="H1159" s="218" t="str">
        <f t="shared" si="77"/>
        <v>项</v>
      </c>
    </row>
    <row r="1160" s="264" customFormat="1" ht="36" customHeight="1" spans="1:8">
      <c r="A1160" s="354">
        <f t="shared" si="74"/>
        <v>7</v>
      </c>
      <c r="B1160" s="236">
        <v>2200128</v>
      </c>
      <c r="C1160" s="237" t="s">
        <v>1020</v>
      </c>
      <c r="D1160" s="371">
        <v>0</v>
      </c>
      <c r="E1160" s="371"/>
      <c r="F1160" s="372" t="str">
        <f t="shared" si="75"/>
        <v/>
      </c>
      <c r="G1160" s="370" t="str">
        <f t="shared" si="76"/>
        <v>否</v>
      </c>
      <c r="H1160" s="218" t="str">
        <f t="shared" si="77"/>
        <v>项</v>
      </c>
    </row>
    <row r="1161" s="264" customFormat="1" ht="36" customHeight="1" spans="1:8">
      <c r="A1161" s="354">
        <f t="shared" si="74"/>
        <v>7</v>
      </c>
      <c r="B1161" s="236">
        <v>2200129</v>
      </c>
      <c r="C1161" s="237" t="s">
        <v>1021</v>
      </c>
      <c r="D1161" s="371">
        <v>0</v>
      </c>
      <c r="E1161" s="371"/>
      <c r="F1161" s="372" t="str">
        <f t="shared" si="75"/>
        <v/>
      </c>
      <c r="G1161" s="370" t="str">
        <f t="shared" si="76"/>
        <v>否</v>
      </c>
      <c r="H1161" s="218" t="str">
        <f t="shared" si="77"/>
        <v>项</v>
      </c>
    </row>
    <row r="1162" s="264" customFormat="1" ht="36" customHeight="1" spans="1:8">
      <c r="A1162" s="354">
        <f t="shared" si="74"/>
        <v>7</v>
      </c>
      <c r="B1162" s="236">
        <v>2200150</v>
      </c>
      <c r="C1162" s="237" t="s">
        <v>148</v>
      </c>
      <c r="D1162" s="371">
        <v>415</v>
      </c>
      <c r="E1162" s="371">
        <v>472</v>
      </c>
      <c r="F1162" s="372">
        <f t="shared" si="75"/>
        <v>0.137</v>
      </c>
      <c r="G1162" s="370" t="str">
        <f t="shared" si="76"/>
        <v>是</v>
      </c>
      <c r="H1162" s="218" t="str">
        <f t="shared" si="77"/>
        <v>项</v>
      </c>
    </row>
    <row r="1163" s="264" customFormat="1" ht="36" customHeight="1" spans="1:8">
      <c r="A1163" s="354">
        <f t="shared" si="74"/>
        <v>7</v>
      </c>
      <c r="B1163" s="236">
        <v>2200199</v>
      </c>
      <c r="C1163" s="237" t="s">
        <v>1022</v>
      </c>
      <c r="D1163" s="371">
        <v>0</v>
      </c>
      <c r="E1163" s="371">
        <v>378</v>
      </c>
      <c r="F1163" s="372" t="str">
        <f t="shared" si="75"/>
        <v/>
      </c>
      <c r="G1163" s="370" t="str">
        <f t="shared" si="76"/>
        <v>是</v>
      </c>
      <c r="H1163" s="218" t="str">
        <f t="shared" si="77"/>
        <v>项</v>
      </c>
    </row>
    <row r="1164" s="218" customFormat="1" ht="36" customHeight="1" spans="1:8">
      <c r="A1164" s="354">
        <f t="shared" si="74"/>
        <v>5</v>
      </c>
      <c r="B1164" s="236">
        <v>22005</v>
      </c>
      <c r="C1164" s="237" t="s">
        <v>1023</v>
      </c>
      <c r="D1164" s="371">
        <f>SUM(D1165:D1178)</f>
        <v>173</v>
      </c>
      <c r="E1164" s="371">
        <f>SUM(E1165:E1178)</f>
        <v>58</v>
      </c>
      <c r="F1164" s="372">
        <f t="shared" si="75"/>
        <v>-0.665</v>
      </c>
      <c r="G1164" s="370" t="str">
        <f t="shared" si="76"/>
        <v>是</v>
      </c>
      <c r="H1164" s="218" t="str">
        <f t="shared" si="77"/>
        <v>款</v>
      </c>
    </row>
    <row r="1165" s="264" customFormat="1" ht="36" customHeight="1" spans="1:8">
      <c r="A1165" s="354">
        <f t="shared" si="74"/>
        <v>7</v>
      </c>
      <c r="B1165" s="236">
        <v>2200501</v>
      </c>
      <c r="C1165" s="237" t="s">
        <v>139</v>
      </c>
      <c r="D1165" s="371">
        <v>20</v>
      </c>
      <c r="E1165" s="371">
        <v>17</v>
      </c>
      <c r="F1165" s="372">
        <f t="shared" si="75"/>
        <v>-0.15</v>
      </c>
      <c r="G1165" s="370" t="str">
        <f t="shared" si="76"/>
        <v>是</v>
      </c>
      <c r="H1165" s="218" t="str">
        <f t="shared" si="77"/>
        <v>项</v>
      </c>
    </row>
    <row r="1166" s="264" customFormat="1" ht="36" customHeight="1" spans="1:8">
      <c r="A1166" s="354">
        <f t="shared" si="74"/>
        <v>7</v>
      </c>
      <c r="B1166" s="236">
        <v>2200502</v>
      </c>
      <c r="C1166" s="237" t="s">
        <v>140</v>
      </c>
      <c r="D1166" s="371">
        <v>18</v>
      </c>
      <c r="E1166" s="371">
        <v>2</v>
      </c>
      <c r="F1166" s="372">
        <f t="shared" si="75"/>
        <v>-0.889</v>
      </c>
      <c r="G1166" s="370" t="str">
        <f t="shared" si="76"/>
        <v>是</v>
      </c>
      <c r="H1166" s="218" t="str">
        <f t="shared" si="77"/>
        <v>项</v>
      </c>
    </row>
    <row r="1167" s="264" customFormat="1" ht="36" customHeight="1" spans="1:8">
      <c r="A1167" s="354">
        <f t="shared" si="74"/>
        <v>7</v>
      </c>
      <c r="B1167" s="236">
        <v>2200503</v>
      </c>
      <c r="C1167" s="237" t="s">
        <v>141</v>
      </c>
      <c r="D1167" s="371">
        <v>0</v>
      </c>
      <c r="E1167" s="371"/>
      <c r="F1167" s="372" t="str">
        <f t="shared" si="75"/>
        <v/>
      </c>
      <c r="G1167" s="370" t="str">
        <f t="shared" si="76"/>
        <v>否</v>
      </c>
      <c r="H1167" s="218" t="str">
        <f t="shared" si="77"/>
        <v>项</v>
      </c>
    </row>
    <row r="1168" s="264" customFormat="1" ht="36" customHeight="1" spans="1:8">
      <c r="A1168" s="354">
        <f t="shared" si="74"/>
        <v>7</v>
      </c>
      <c r="B1168" s="236">
        <v>2200504</v>
      </c>
      <c r="C1168" s="237" t="s">
        <v>1024</v>
      </c>
      <c r="D1168" s="371">
        <v>11</v>
      </c>
      <c r="E1168" s="371">
        <v>11</v>
      </c>
      <c r="F1168" s="372">
        <f t="shared" si="75"/>
        <v>0</v>
      </c>
      <c r="G1168" s="370" t="str">
        <f t="shared" si="76"/>
        <v>是</v>
      </c>
      <c r="H1168" s="218" t="str">
        <f t="shared" si="77"/>
        <v>项</v>
      </c>
    </row>
    <row r="1169" s="264" customFormat="1" ht="36" customHeight="1" spans="1:8">
      <c r="A1169" s="354">
        <f t="shared" si="74"/>
        <v>7</v>
      </c>
      <c r="B1169" s="236">
        <v>2200506</v>
      </c>
      <c r="C1169" s="237" t="s">
        <v>1025</v>
      </c>
      <c r="D1169" s="371">
        <v>2</v>
      </c>
      <c r="E1169" s="371">
        <v>7</v>
      </c>
      <c r="F1169" s="372">
        <f t="shared" si="75"/>
        <v>2.5</v>
      </c>
      <c r="G1169" s="370" t="str">
        <f t="shared" si="76"/>
        <v>是</v>
      </c>
      <c r="H1169" s="218" t="str">
        <f t="shared" si="77"/>
        <v>项</v>
      </c>
    </row>
    <row r="1170" s="264" customFormat="1" ht="36" customHeight="1" spans="1:8">
      <c r="A1170" s="354">
        <f t="shared" si="74"/>
        <v>7</v>
      </c>
      <c r="B1170" s="236">
        <v>2200507</v>
      </c>
      <c r="C1170" s="237" t="s">
        <v>1026</v>
      </c>
      <c r="D1170" s="371">
        <v>15</v>
      </c>
      <c r="E1170" s="371">
        <v>20</v>
      </c>
      <c r="F1170" s="372">
        <f t="shared" si="75"/>
        <v>0.333</v>
      </c>
      <c r="G1170" s="370" t="str">
        <f t="shared" si="76"/>
        <v>是</v>
      </c>
      <c r="H1170" s="218" t="str">
        <f t="shared" si="77"/>
        <v>项</v>
      </c>
    </row>
    <row r="1171" s="264" customFormat="1" ht="36" customHeight="1" spans="1:8">
      <c r="A1171" s="354">
        <f t="shared" si="74"/>
        <v>7</v>
      </c>
      <c r="B1171" s="236">
        <v>2200508</v>
      </c>
      <c r="C1171" s="237" t="s">
        <v>1027</v>
      </c>
      <c r="D1171" s="371">
        <v>0</v>
      </c>
      <c r="E1171" s="371"/>
      <c r="F1171" s="372" t="str">
        <f t="shared" si="75"/>
        <v/>
      </c>
      <c r="G1171" s="370" t="str">
        <f t="shared" si="76"/>
        <v>否</v>
      </c>
      <c r="H1171" s="218" t="str">
        <f t="shared" si="77"/>
        <v>项</v>
      </c>
    </row>
    <row r="1172" s="264" customFormat="1" ht="36" customHeight="1" spans="1:8">
      <c r="A1172" s="354">
        <f t="shared" si="74"/>
        <v>7</v>
      </c>
      <c r="B1172" s="236">
        <v>2200509</v>
      </c>
      <c r="C1172" s="237" t="s">
        <v>1028</v>
      </c>
      <c r="D1172" s="371">
        <v>27</v>
      </c>
      <c r="E1172" s="371"/>
      <c r="F1172" s="372">
        <f t="shared" si="75"/>
        <v>-1</v>
      </c>
      <c r="G1172" s="370" t="str">
        <f t="shared" si="76"/>
        <v>是</v>
      </c>
      <c r="H1172" s="218" t="str">
        <f t="shared" si="77"/>
        <v>项</v>
      </c>
    </row>
    <row r="1173" s="264" customFormat="1" ht="36" customHeight="1" spans="1:8">
      <c r="A1173" s="354">
        <f t="shared" si="74"/>
        <v>7</v>
      </c>
      <c r="B1173" s="236">
        <v>2200510</v>
      </c>
      <c r="C1173" s="237" t="s">
        <v>1029</v>
      </c>
      <c r="D1173" s="371">
        <v>3</v>
      </c>
      <c r="E1173" s="371"/>
      <c r="F1173" s="372">
        <f t="shared" si="75"/>
        <v>-1</v>
      </c>
      <c r="G1173" s="370" t="str">
        <f t="shared" si="76"/>
        <v>是</v>
      </c>
      <c r="H1173" s="218" t="str">
        <f t="shared" si="77"/>
        <v>项</v>
      </c>
    </row>
    <row r="1174" s="264" customFormat="1" ht="36" customHeight="1" spans="1:8">
      <c r="A1174" s="354">
        <f t="shared" si="74"/>
        <v>7</v>
      </c>
      <c r="B1174" s="236">
        <v>2200511</v>
      </c>
      <c r="C1174" s="237" t="s">
        <v>1030</v>
      </c>
      <c r="D1174" s="371">
        <v>52</v>
      </c>
      <c r="E1174" s="371"/>
      <c r="F1174" s="372">
        <f t="shared" si="75"/>
        <v>-1</v>
      </c>
      <c r="G1174" s="370" t="str">
        <f t="shared" si="76"/>
        <v>是</v>
      </c>
      <c r="H1174" s="218" t="str">
        <f t="shared" si="77"/>
        <v>项</v>
      </c>
    </row>
    <row r="1175" s="264" customFormat="1" ht="36" customHeight="1" spans="1:8">
      <c r="A1175" s="354">
        <f t="shared" si="74"/>
        <v>7</v>
      </c>
      <c r="B1175" s="236">
        <v>2200512</v>
      </c>
      <c r="C1175" s="237" t="s">
        <v>1031</v>
      </c>
      <c r="D1175" s="371">
        <v>0</v>
      </c>
      <c r="E1175" s="371"/>
      <c r="F1175" s="372" t="str">
        <f t="shared" si="75"/>
        <v/>
      </c>
      <c r="G1175" s="370" t="str">
        <f t="shared" si="76"/>
        <v>否</v>
      </c>
      <c r="H1175" s="218" t="str">
        <f t="shared" si="77"/>
        <v>项</v>
      </c>
    </row>
    <row r="1176" s="264" customFormat="1" ht="36" customHeight="1" spans="1:8">
      <c r="A1176" s="354">
        <f t="shared" si="74"/>
        <v>7</v>
      </c>
      <c r="B1176" s="236">
        <v>2200513</v>
      </c>
      <c r="C1176" s="237" t="s">
        <v>1032</v>
      </c>
      <c r="D1176" s="371">
        <v>0</v>
      </c>
      <c r="E1176" s="371"/>
      <c r="F1176" s="372" t="str">
        <f t="shared" si="75"/>
        <v/>
      </c>
      <c r="G1176" s="370" t="str">
        <f t="shared" si="76"/>
        <v>否</v>
      </c>
      <c r="H1176" s="218" t="str">
        <f t="shared" si="77"/>
        <v>项</v>
      </c>
    </row>
    <row r="1177" s="264" customFormat="1" ht="36" customHeight="1" spans="1:8">
      <c r="A1177" s="354">
        <f t="shared" si="74"/>
        <v>7</v>
      </c>
      <c r="B1177" s="236">
        <v>2200514</v>
      </c>
      <c r="C1177" s="237" t="s">
        <v>1033</v>
      </c>
      <c r="D1177" s="371">
        <v>0</v>
      </c>
      <c r="E1177" s="371"/>
      <c r="F1177" s="372" t="str">
        <f t="shared" si="75"/>
        <v/>
      </c>
      <c r="G1177" s="370" t="str">
        <f t="shared" si="76"/>
        <v>否</v>
      </c>
      <c r="H1177" s="218" t="str">
        <f t="shared" si="77"/>
        <v>项</v>
      </c>
    </row>
    <row r="1178" s="264" customFormat="1" ht="36" customHeight="1" spans="1:8">
      <c r="A1178" s="354">
        <f t="shared" si="74"/>
        <v>7</v>
      </c>
      <c r="B1178" s="236">
        <v>2200599</v>
      </c>
      <c r="C1178" s="237" t="s">
        <v>1034</v>
      </c>
      <c r="D1178" s="371">
        <v>25</v>
      </c>
      <c r="E1178" s="371">
        <v>1</v>
      </c>
      <c r="F1178" s="372">
        <f t="shared" si="75"/>
        <v>-0.96</v>
      </c>
      <c r="G1178" s="370" t="str">
        <f t="shared" si="76"/>
        <v>是</v>
      </c>
      <c r="H1178" s="218" t="str">
        <f t="shared" si="77"/>
        <v>项</v>
      </c>
    </row>
    <row r="1179" s="218" customFormat="1" ht="36" customHeight="1" spans="1:8">
      <c r="A1179" s="354">
        <f t="shared" si="74"/>
        <v>5</v>
      </c>
      <c r="B1179" s="236">
        <v>22099</v>
      </c>
      <c r="C1179" s="237" t="s">
        <v>1035</v>
      </c>
      <c r="D1179" s="371">
        <f>D1180</f>
        <v>11</v>
      </c>
      <c r="E1179" s="371">
        <f>E1180</f>
        <v>0</v>
      </c>
      <c r="F1179" s="372">
        <f t="shared" si="75"/>
        <v>-1</v>
      </c>
      <c r="G1179" s="370" t="str">
        <f t="shared" si="76"/>
        <v>是</v>
      </c>
      <c r="H1179" s="218" t="str">
        <f t="shared" si="77"/>
        <v>款</v>
      </c>
    </row>
    <row r="1180" s="264" customFormat="1" ht="36" customHeight="1" spans="1:8">
      <c r="A1180" s="354">
        <f t="shared" si="74"/>
        <v>7</v>
      </c>
      <c r="B1180" s="245">
        <v>2209999</v>
      </c>
      <c r="C1180" s="237" t="s">
        <v>1036</v>
      </c>
      <c r="D1180" s="371">
        <v>11</v>
      </c>
      <c r="E1180" s="371"/>
      <c r="F1180" s="372">
        <f t="shared" si="75"/>
        <v>-1</v>
      </c>
      <c r="G1180" s="370" t="str">
        <f t="shared" si="76"/>
        <v>是</v>
      </c>
      <c r="H1180" s="218" t="str">
        <f t="shared" si="77"/>
        <v>项</v>
      </c>
    </row>
    <row r="1181" s="218" customFormat="1" ht="36" customHeight="1" spans="1:8">
      <c r="A1181" s="354">
        <f t="shared" si="74"/>
        <v>3</v>
      </c>
      <c r="B1181" s="231">
        <v>221</v>
      </c>
      <c r="C1181" s="232" t="s">
        <v>114</v>
      </c>
      <c r="D1181" s="368">
        <f>SUM(D1182,D1193,D1197)</f>
        <v>17823</v>
      </c>
      <c r="E1181" s="368">
        <f>SUM(E1182,E1193,E1197)</f>
        <v>8436</v>
      </c>
      <c r="F1181" s="369">
        <f t="shared" si="75"/>
        <v>-0.527</v>
      </c>
      <c r="G1181" s="370" t="str">
        <f t="shared" si="76"/>
        <v>是</v>
      </c>
      <c r="H1181" s="218" t="str">
        <f t="shared" si="77"/>
        <v>类</v>
      </c>
    </row>
    <row r="1182" s="218" customFormat="1" ht="36" customHeight="1" spans="1:8">
      <c r="A1182" s="354">
        <f t="shared" si="74"/>
        <v>5</v>
      </c>
      <c r="B1182" s="236">
        <v>22101</v>
      </c>
      <c r="C1182" s="237" t="s">
        <v>1037</v>
      </c>
      <c r="D1182" s="371">
        <f>SUM(D1183:D1192)</f>
        <v>4326</v>
      </c>
      <c r="E1182" s="371">
        <f>SUM(E1183:E1192)</f>
        <v>57</v>
      </c>
      <c r="F1182" s="372">
        <f t="shared" si="75"/>
        <v>-0.987</v>
      </c>
      <c r="G1182" s="370" t="str">
        <f t="shared" si="76"/>
        <v>是</v>
      </c>
      <c r="H1182" s="218" t="str">
        <f t="shared" si="77"/>
        <v>款</v>
      </c>
    </row>
    <row r="1183" s="264" customFormat="1" ht="36" customHeight="1" spans="1:8">
      <c r="A1183" s="354">
        <f t="shared" si="74"/>
        <v>7</v>
      </c>
      <c r="B1183" s="236">
        <v>2210101</v>
      </c>
      <c r="C1183" s="237" t="s">
        <v>1038</v>
      </c>
      <c r="D1183" s="371">
        <v>48</v>
      </c>
      <c r="E1183" s="371"/>
      <c r="F1183" s="372">
        <f t="shared" si="75"/>
        <v>-1</v>
      </c>
      <c r="G1183" s="370" t="str">
        <f t="shared" si="76"/>
        <v>是</v>
      </c>
      <c r="H1183" s="218" t="str">
        <f t="shared" si="77"/>
        <v>项</v>
      </c>
    </row>
    <row r="1184" s="264" customFormat="1" ht="36" customHeight="1" spans="1:8">
      <c r="A1184" s="354">
        <f t="shared" si="74"/>
        <v>7</v>
      </c>
      <c r="B1184" s="236">
        <v>2210102</v>
      </c>
      <c r="C1184" s="237" t="s">
        <v>1039</v>
      </c>
      <c r="D1184" s="371">
        <v>0</v>
      </c>
      <c r="E1184" s="371"/>
      <c r="F1184" s="372" t="str">
        <f t="shared" si="75"/>
        <v/>
      </c>
      <c r="G1184" s="370" t="str">
        <f t="shared" si="76"/>
        <v>否</v>
      </c>
      <c r="H1184" s="218" t="str">
        <f t="shared" si="77"/>
        <v>项</v>
      </c>
    </row>
    <row r="1185" s="264" customFormat="1" ht="36" customHeight="1" spans="1:8">
      <c r="A1185" s="354">
        <f t="shared" si="74"/>
        <v>7</v>
      </c>
      <c r="B1185" s="236">
        <v>2210103</v>
      </c>
      <c r="C1185" s="237" t="s">
        <v>1040</v>
      </c>
      <c r="D1185" s="371">
        <v>4181</v>
      </c>
      <c r="E1185" s="371"/>
      <c r="F1185" s="372">
        <f t="shared" si="75"/>
        <v>-1</v>
      </c>
      <c r="G1185" s="370" t="str">
        <f t="shared" si="76"/>
        <v>是</v>
      </c>
      <c r="H1185" s="218" t="str">
        <f t="shared" si="77"/>
        <v>项</v>
      </c>
    </row>
    <row r="1186" s="264" customFormat="1" ht="36" customHeight="1" spans="1:8">
      <c r="A1186" s="354">
        <f t="shared" si="74"/>
        <v>7</v>
      </c>
      <c r="B1186" s="236">
        <v>2210104</v>
      </c>
      <c r="C1186" s="237" t="s">
        <v>1041</v>
      </c>
      <c r="D1186" s="371">
        <v>0</v>
      </c>
      <c r="E1186" s="371"/>
      <c r="F1186" s="372" t="str">
        <f t="shared" si="75"/>
        <v/>
      </c>
      <c r="G1186" s="370" t="str">
        <f t="shared" si="76"/>
        <v>否</v>
      </c>
      <c r="H1186" s="218" t="str">
        <f t="shared" si="77"/>
        <v>项</v>
      </c>
    </row>
    <row r="1187" s="264" customFormat="1" ht="36" customHeight="1" spans="1:8">
      <c r="A1187" s="354">
        <f t="shared" si="74"/>
        <v>7</v>
      </c>
      <c r="B1187" s="236">
        <v>2210105</v>
      </c>
      <c r="C1187" s="237" t="s">
        <v>1042</v>
      </c>
      <c r="D1187" s="371">
        <v>97</v>
      </c>
      <c r="E1187" s="371">
        <v>7</v>
      </c>
      <c r="F1187" s="372">
        <f t="shared" si="75"/>
        <v>-0.928</v>
      </c>
      <c r="G1187" s="370" t="str">
        <f t="shared" si="76"/>
        <v>是</v>
      </c>
      <c r="H1187" s="218" t="str">
        <f t="shared" si="77"/>
        <v>项</v>
      </c>
    </row>
    <row r="1188" s="264" customFormat="1" ht="36" customHeight="1" spans="1:8">
      <c r="A1188" s="354">
        <f t="shared" si="74"/>
        <v>7</v>
      </c>
      <c r="B1188" s="236">
        <v>2210106</v>
      </c>
      <c r="C1188" s="237" t="s">
        <v>1043</v>
      </c>
      <c r="D1188" s="371">
        <v>0</v>
      </c>
      <c r="E1188" s="371"/>
      <c r="F1188" s="372" t="str">
        <f t="shared" si="75"/>
        <v/>
      </c>
      <c r="G1188" s="370" t="str">
        <f t="shared" si="76"/>
        <v>否</v>
      </c>
      <c r="H1188" s="218" t="str">
        <f t="shared" si="77"/>
        <v>项</v>
      </c>
    </row>
    <row r="1189" s="264" customFormat="1" ht="36" customHeight="1" spans="1:8">
      <c r="A1189" s="354">
        <f t="shared" si="74"/>
        <v>7</v>
      </c>
      <c r="B1189" s="236">
        <v>2210107</v>
      </c>
      <c r="C1189" s="237" t="s">
        <v>1044</v>
      </c>
      <c r="D1189" s="371">
        <v>0</v>
      </c>
      <c r="E1189" s="371">
        <v>50</v>
      </c>
      <c r="F1189" s="372" t="str">
        <f t="shared" si="75"/>
        <v/>
      </c>
      <c r="G1189" s="370" t="str">
        <f t="shared" si="76"/>
        <v>是</v>
      </c>
      <c r="H1189" s="218" t="str">
        <f t="shared" si="77"/>
        <v>项</v>
      </c>
    </row>
    <row r="1190" s="264" customFormat="1" ht="36" customHeight="1" spans="1:8">
      <c r="A1190" s="354">
        <f t="shared" si="74"/>
        <v>7</v>
      </c>
      <c r="B1190" s="236">
        <v>2210108</v>
      </c>
      <c r="C1190" s="237" t="s">
        <v>1045</v>
      </c>
      <c r="D1190" s="371">
        <v>0</v>
      </c>
      <c r="E1190" s="371"/>
      <c r="F1190" s="372" t="str">
        <f t="shared" si="75"/>
        <v/>
      </c>
      <c r="G1190" s="370" t="str">
        <f t="shared" si="76"/>
        <v>否</v>
      </c>
      <c r="H1190" s="218" t="str">
        <f t="shared" si="77"/>
        <v>项</v>
      </c>
    </row>
    <row r="1191" s="264" customFormat="1" ht="36" customHeight="1" spans="1:8">
      <c r="A1191" s="354">
        <f t="shared" si="74"/>
        <v>7</v>
      </c>
      <c r="B1191" s="236">
        <v>2210109</v>
      </c>
      <c r="C1191" s="237" t="s">
        <v>1046</v>
      </c>
      <c r="D1191" s="371">
        <v>0</v>
      </c>
      <c r="E1191" s="371"/>
      <c r="F1191" s="372" t="str">
        <f t="shared" si="75"/>
        <v/>
      </c>
      <c r="G1191" s="370" t="str">
        <f t="shared" si="76"/>
        <v>否</v>
      </c>
      <c r="H1191" s="218" t="str">
        <f t="shared" si="77"/>
        <v>项</v>
      </c>
    </row>
    <row r="1192" s="264" customFormat="1" ht="36" customHeight="1" spans="1:8">
      <c r="A1192" s="354">
        <f t="shared" si="74"/>
        <v>7</v>
      </c>
      <c r="B1192" s="236">
        <v>2210199</v>
      </c>
      <c r="C1192" s="237" t="s">
        <v>1047</v>
      </c>
      <c r="D1192" s="371">
        <v>0</v>
      </c>
      <c r="E1192" s="371"/>
      <c r="F1192" s="372" t="str">
        <f t="shared" si="75"/>
        <v/>
      </c>
      <c r="G1192" s="370" t="str">
        <f t="shared" si="76"/>
        <v>否</v>
      </c>
      <c r="H1192" s="218" t="str">
        <f t="shared" si="77"/>
        <v>项</v>
      </c>
    </row>
    <row r="1193" s="218" customFormat="1" ht="36" customHeight="1" spans="1:8">
      <c r="A1193" s="354">
        <f t="shared" si="74"/>
        <v>5</v>
      </c>
      <c r="B1193" s="236">
        <v>22102</v>
      </c>
      <c r="C1193" s="237" t="s">
        <v>1048</v>
      </c>
      <c r="D1193" s="371">
        <f>SUM(D1194:D1196)</f>
        <v>7497</v>
      </c>
      <c r="E1193" s="371">
        <f>SUM(E1194:E1196)</f>
        <v>8379</v>
      </c>
      <c r="F1193" s="372">
        <f t="shared" si="75"/>
        <v>0.118</v>
      </c>
      <c r="G1193" s="370" t="str">
        <f t="shared" si="76"/>
        <v>是</v>
      </c>
      <c r="H1193" s="218" t="str">
        <f t="shared" si="77"/>
        <v>款</v>
      </c>
    </row>
    <row r="1194" s="264" customFormat="1" ht="36" customHeight="1" spans="1:8">
      <c r="A1194" s="354">
        <f t="shared" si="74"/>
        <v>7</v>
      </c>
      <c r="B1194" s="236">
        <v>2210201</v>
      </c>
      <c r="C1194" s="237" t="s">
        <v>1049</v>
      </c>
      <c r="D1194" s="371">
        <v>6977</v>
      </c>
      <c r="E1194" s="371">
        <v>7801</v>
      </c>
      <c r="F1194" s="372">
        <f t="shared" si="75"/>
        <v>0.118</v>
      </c>
      <c r="G1194" s="370" t="str">
        <f t="shared" si="76"/>
        <v>是</v>
      </c>
      <c r="H1194" s="218" t="str">
        <f t="shared" si="77"/>
        <v>项</v>
      </c>
    </row>
    <row r="1195" s="264" customFormat="1" ht="36" customHeight="1" spans="1:8">
      <c r="A1195" s="354">
        <f t="shared" si="74"/>
        <v>7</v>
      </c>
      <c r="B1195" s="236">
        <v>2210202</v>
      </c>
      <c r="C1195" s="237" t="s">
        <v>1050</v>
      </c>
      <c r="D1195" s="371">
        <v>0</v>
      </c>
      <c r="E1195" s="371"/>
      <c r="F1195" s="372" t="str">
        <f t="shared" si="75"/>
        <v/>
      </c>
      <c r="G1195" s="370" t="str">
        <f t="shared" si="76"/>
        <v>否</v>
      </c>
      <c r="H1195" s="218" t="str">
        <f t="shared" si="77"/>
        <v>项</v>
      </c>
    </row>
    <row r="1196" s="264" customFormat="1" ht="36" customHeight="1" spans="1:8">
      <c r="A1196" s="354">
        <f t="shared" si="74"/>
        <v>7</v>
      </c>
      <c r="B1196" s="236">
        <v>2210203</v>
      </c>
      <c r="C1196" s="237" t="s">
        <v>1051</v>
      </c>
      <c r="D1196" s="371">
        <v>520</v>
      </c>
      <c r="E1196" s="371">
        <v>578</v>
      </c>
      <c r="F1196" s="372">
        <f t="shared" si="75"/>
        <v>0.112</v>
      </c>
      <c r="G1196" s="370" t="str">
        <f t="shared" si="76"/>
        <v>是</v>
      </c>
      <c r="H1196" s="218" t="str">
        <f t="shared" si="77"/>
        <v>项</v>
      </c>
    </row>
    <row r="1197" s="218" customFormat="1" ht="36" customHeight="1" spans="1:8">
      <c r="A1197" s="354">
        <f t="shared" si="74"/>
        <v>5</v>
      </c>
      <c r="B1197" s="236">
        <v>22103</v>
      </c>
      <c r="C1197" s="237" t="s">
        <v>1052</v>
      </c>
      <c r="D1197" s="371">
        <f>SUM(D1198:D1200)</f>
        <v>6000</v>
      </c>
      <c r="E1197" s="371">
        <f>SUM(E1198:E1200)</f>
        <v>0</v>
      </c>
      <c r="F1197" s="372">
        <f t="shared" si="75"/>
        <v>-1</v>
      </c>
      <c r="G1197" s="370" t="str">
        <f t="shared" si="76"/>
        <v>是</v>
      </c>
      <c r="H1197" s="218" t="str">
        <f t="shared" si="77"/>
        <v>款</v>
      </c>
    </row>
    <row r="1198" s="264" customFormat="1" ht="36" customHeight="1" spans="1:8">
      <c r="A1198" s="354">
        <f t="shared" si="74"/>
        <v>7</v>
      </c>
      <c r="B1198" s="236">
        <v>2210301</v>
      </c>
      <c r="C1198" s="237" t="s">
        <v>1053</v>
      </c>
      <c r="D1198" s="371">
        <v>0</v>
      </c>
      <c r="E1198" s="371"/>
      <c r="F1198" s="372" t="str">
        <f t="shared" si="75"/>
        <v/>
      </c>
      <c r="G1198" s="370" t="str">
        <f t="shared" si="76"/>
        <v>否</v>
      </c>
      <c r="H1198" s="218" t="str">
        <f t="shared" si="77"/>
        <v>项</v>
      </c>
    </row>
    <row r="1199" s="264" customFormat="1" ht="36" customHeight="1" spans="1:8">
      <c r="A1199" s="354">
        <f t="shared" si="74"/>
        <v>7</v>
      </c>
      <c r="B1199" s="236">
        <v>2210302</v>
      </c>
      <c r="C1199" s="237" t="s">
        <v>1054</v>
      </c>
      <c r="D1199" s="371">
        <v>0</v>
      </c>
      <c r="E1199" s="371"/>
      <c r="F1199" s="372" t="str">
        <f t="shared" si="75"/>
        <v/>
      </c>
      <c r="G1199" s="370" t="str">
        <f t="shared" si="76"/>
        <v>否</v>
      </c>
      <c r="H1199" s="218" t="str">
        <f t="shared" si="77"/>
        <v>项</v>
      </c>
    </row>
    <row r="1200" s="264" customFormat="1" ht="36" customHeight="1" spans="1:8">
      <c r="A1200" s="354">
        <f t="shared" si="74"/>
        <v>7</v>
      </c>
      <c r="B1200" s="236">
        <v>2210399</v>
      </c>
      <c r="C1200" s="237" t="s">
        <v>1055</v>
      </c>
      <c r="D1200" s="371">
        <v>6000</v>
      </c>
      <c r="E1200" s="371"/>
      <c r="F1200" s="372">
        <f t="shared" si="75"/>
        <v>-1</v>
      </c>
      <c r="G1200" s="370" t="str">
        <f t="shared" si="76"/>
        <v>是</v>
      </c>
      <c r="H1200" s="218" t="str">
        <f t="shared" si="77"/>
        <v>项</v>
      </c>
    </row>
    <row r="1201" s="218" customFormat="1" ht="36" customHeight="1" spans="1:8">
      <c r="A1201" s="354">
        <f t="shared" si="74"/>
        <v>3</v>
      </c>
      <c r="B1201" s="231">
        <v>222</v>
      </c>
      <c r="C1201" s="232" t="s">
        <v>116</v>
      </c>
      <c r="D1201" s="368">
        <f>SUM(D1202,D1220,D1234,D1240,D1246)</f>
        <v>386</v>
      </c>
      <c r="E1201" s="368">
        <f>SUM(E1202,E1220,E1234,E1240,E1246)</f>
        <v>65</v>
      </c>
      <c r="F1201" s="369">
        <f t="shared" si="75"/>
        <v>-0.832</v>
      </c>
      <c r="G1201" s="370" t="str">
        <f t="shared" si="76"/>
        <v>是</v>
      </c>
      <c r="H1201" s="218" t="str">
        <f t="shared" si="77"/>
        <v>类</v>
      </c>
    </row>
    <row r="1202" s="218" customFormat="1" ht="36" customHeight="1" spans="1:8">
      <c r="A1202" s="354">
        <f t="shared" si="74"/>
        <v>5</v>
      </c>
      <c r="B1202" s="236">
        <v>22201</v>
      </c>
      <c r="C1202" s="237" t="s">
        <v>1651</v>
      </c>
      <c r="D1202" s="371">
        <f>SUM(D1203:D1219)</f>
        <v>270</v>
      </c>
      <c r="E1202" s="371">
        <f>SUM(E1203:E1219)</f>
        <v>65</v>
      </c>
      <c r="F1202" s="372">
        <f t="shared" si="75"/>
        <v>-0.759</v>
      </c>
      <c r="G1202" s="370" t="str">
        <f t="shared" si="76"/>
        <v>是</v>
      </c>
      <c r="H1202" s="218" t="str">
        <f t="shared" si="77"/>
        <v>款</v>
      </c>
    </row>
    <row r="1203" s="264" customFormat="1" ht="36" customHeight="1" spans="1:8">
      <c r="A1203" s="354">
        <f t="shared" si="74"/>
        <v>7</v>
      </c>
      <c r="B1203" s="236">
        <v>2220101</v>
      </c>
      <c r="C1203" s="237" t="s">
        <v>139</v>
      </c>
      <c r="D1203" s="371">
        <v>0</v>
      </c>
      <c r="E1203" s="371"/>
      <c r="F1203" s="372" t="str">
        <f t="shared" si="75"/>
        <v/>
      </c>
      <c r="G1203" s="370" t="str">
        <f t="shared" si="76"/>
        <v>否</v>
      </c>
      <c r="H1203" s="218" t="str">
        <f t="shared" si="77"/>
        <v>项</v>
      </c>
    </row>
    <row r="1204" s="264" customFormat="1" ht="36" customHeight="1" spans="1:8">
      <c r="A1204" s="354">
        <f t="shared" si="74"/>
        <v>7</v>
      </c>
      <c r="B1204" s="236">
        <v>2220102</v>
      </c>
      <c r="C1204" s="237" t="s">
        <v>140</v>
      </c>
      <c r="D1204" s="371">
        <v>0</v>
      </c>
      <c r="E1204" s="371"/>
      <c r="F1204" s="372" t="str">
        <f t="shared" si="75"/>
        <v/>
      </c>
      <c r="G1204" s="370" t="str">
        <f t="shared" si="76"/>
        <v>否</v>
      </c>
      <c r="H1204" s="218" t="str">
        <f t="shared" si="77"/>
        <v>项</v>
      </c>
    </row>
    <row r="1205" s="264" customFormat="1" ht="36" customHeight="1" spans="1:8">
      <c r="A1205" s="354">
        <f t="shared" si="74"/>
        <v>7</v>
      </c>
      <c r="B1205" s="236">
        <v>2220103</v>
      </c>
      <c r="C1205" s="237" t="s">
        <v>141</v>
      </c>
      <c r="D1205" s="371">
        <v>0</v>
      </c>
      <c r="E1205" s="371"/>
      <c r="F1205" s="372" t="str">
        <f t="shared" si="75"/>
        <v/>
      </c>
      <c r="G1205" s="370" t="str">
        <f t="shared" si="76"/>
        <v>否</v>
      </c>
      <c r="H1205" s="218" t="str">
        <f t="shared" si="77"/>
        <v>项</v>
      </c>
    </row>
    <row r="1206" s="264" customFormat="1" ht="36" customHeight="1" spans="1:8">
      <c r="A1206" s="354">
        <f t="shared" si="74"/>
        <v>7</v>
      </c>
      <c r="B1206" s="236">
        <v>2220104</v>
      </c>
      <c r="C1206" s="237" t="s">
        <v>1652</v>
      </c>
      <c r="D1206" s="371">
        <v>0</v>
      </c>
      <c r="E1206" s="371"/>
      <c r="F1206" s="372" t="str">
        <f t="shared" si="75"/>
        <v/>
      </c>
      <c r="G1206" s="370" t="str">
        <f t="shared" si="76"/>
        <v>否</v>
      </c>
      <c r="H1206" s="218" t="str">
        <f t="shared" si="77"/>
        <v>项</v>
      </c>
    </row>
    <row r="1207" s="264" customFormat="1" ht="36" customHeight="1" spans="1:8">
      <c r="A1207" s="354">
        <f t="shared" si="74"/>
        <v>7</v>
      </c>
      <c r="B1207" s="236">
        <v>2220105</v>
      </c>
      <c r="C1207" s="237" t="s">
        <v>1058</v>
      </c>
      <c r="D1207" s="371">
        <v>1</v>
      </c>
      <c r="E1207" s="371">
        <v>2</v>
      </c>
      <c r="F1207" s="372">
        <f t="shared" si="75"/>
        <v>1</v>
      </c>
      <c r="G1207" s="370" t="str">
        <f t="shared" si="76"/>
        <v>是</v>
      </c>
      <c r="H1207" s="218" t="str">
        <f t="shared" si="77"/>
        <v>项</v>
      </c>
    </row>
    <row r="1208" s="264" customFormat="1" ht="36" customHeight="1" spans="1:8">
      <c r="A1208" s="354">
        <f t="shared" si="74"/>
        <v>7</v>
      </c>
      <c r="B1208" s="236">
        <v>2220106</v>
      </c>
      <c r="C1208" s="237" t="s">
        <v>1059</v>
      </c>
      <c r="D1208" s="371">
        <v>18</v>
      </c>
      <c r="E1208" s="371">
        <v>22</v>
      </c>
      <c r="F1208" s="372">
        <f t="shared" si="75"/>
        <v>0.222</v>
      </c>
      <c r="G1208" s="370" t="str">
        <f t="shared" si="76"/>
        <v>是</v>
      </c>
      <c r="H1208" s="218" t="str">
        <f t="shared" si="77"/>
        <v>项</v>
      </c>
    </row>
    <row r="1209" s="264" customFormat="1" ht="36" customHeight="1" spans="1:8">
      <c r="A1209" s="354">
        <f t="shared" si="74"/>
        <v>7</v>
      </c>
      <c r="B1209" s="236">
        <v>2220107</v>
      </c>
      <c r="C1209" s="237" t="s">
        <v>1060</v>
      </c>
      <c r="D1209" s="371">
        <v>0</v>
      </c>
      <c r="E1209" s="371"/>
      <c r="F1209" s="372" t="str">
        <f t="shared" si="75"/>
        <v/>
      </c>
      <c r="G1209" s="370" t="str">
        <f t="shared" si="76"/>
        <v>否</v>
      </c>
      <c r="H1209" s="218" t="str">
        <f t="shared" si="77"/>
        <v>项</v>
      </c>
    </row>
    <row r="1210" s="264" customFormat="1" ht="36" customHeight="1" spans="1:8">
      <c r="A1210" s="354">
        <f t="shared" si="74"/>
        <v>7</v>
      </c>
      <c r="B1210" s="236">
        <v>2220112</v>
      </c>
      <c r="C1210" s="237" t="s">
        <v>1061</v>
      </c>
      <c r="D1210" s="371">
        <v>0</v>
      </c>
      <c r="E1210" s="371"/>
      <c r="F1210" s="372" t="str">
        <f t="shared" si="75"/>
        <v/>
      </c>
      <c r="G1210" s="370" t="str">
        <f t="shared" si="76"/>
        <v>否</v>
      </c>
      <c r="H1210" s="218" t="str">
        <f t="shared" si="77"/>
        <v>项</v>
      </c>
    </row>
    <row r="1211" s="264" customFormat="1" ht="36" customHeight="1" spans="1:8">
      <c r="A1211" s="354">
        <f t="shared" si="74"/>
        <v>7</v>
      </c>
      <c r="B1211" s="236">
        <v>2220113</v>
      </c>
      <c r="C1211" s="237" t="s">
        <v>1062</v>
      </c>
      <c r="D1211" s="371">
        <v>0</v>
      </c>
      <c r="E1211" s="371"/>
      <c r="F1211" s="372" t="str">
        <f t="shared" si="75"/>
        <v/>
      </c>
      <c r="G1211" s="370" t="str">
        <f t="shared" si="76"/>
        <v>否</v>
      </c>
      <c r="H1211" s="218" t="str">
        <f t="shared" si="77"/>
        <v>项</v>
      </c>
    </row>
    <row r="1212" s="264" customFormat="1" ht="36" customHeight="1" spans="1:8">
      <c r="A1212" s="354">
        <f t="shared" si="74"/>
        <v>7</v>
      </c>
      <c r="B1212" s="236">
        <v>2220114</v>
      </c>
      <c r="C1212" s="237" t="s">
        <v>1063</v>
      </c>
      <c r="D1212" s="371">
        <v>0</v>
      </c>
      <c r="E1212" s="371"/>
      <c r="F1212" s="372" t="str">
        <f t="shared" si="75"/>
        <v/>
      </c>
      <c r="G1212" s="370" t="str">
        <f t="shared" si="76"/>
        <v>否</v>
      </c>
      <c r="H1212" s="218" t="str">
        <f t="shared" si="77"/>
        <v>项</v>
      </c>
    </row>
    <row r="1213" s="264" customFormat="1" ht="36" customHeight="1" spans="1:8">
      <c r="A1213" s="354">
        <f t="shared" si="74"/>
        <v>7</v>
      </c>
      <c r="B1213" s="236">
        <v>2220115</v>
      </c>
      <c r="C1213" s="237" t="s">
        <v>1064</v>
      </c>
      <c r="D1213" s="371">
        <v>130</v>
      </c>
      <c r="E1213" s="371"/>
      <c r="F1213" s="372">
        <f t="shared" si="75"/>
        <v>-1</v>
      </c>
      <c r="G1213" s="370" t="str">
        <f t="shared" si="76"/>
        <v>是</v>
      </c>
      <c r="H1213" s="218" t="str">
        <f t="shared" si="77"/>
        <v>项</v>
      </c>
    </row>
    <row r="1214" s="264" customFormat="1" ht="36" customHeight="1" spans="1:8">
      <c r="A1214" s="354">
        <f t="shared" si="74"/>
        <v>7</v>
      </c>
      <c r="B1214" s="236">
        <v>2220118</v>
      </c>
      <c r="C1214" s="237" t="s">
        <v>1065</v>
      </c>
      <c r="D1214" s="371">
        <v>0</v>
      </c>
      <c r="E1214" s="371"/>
      <c r="F1214" s="372" t="str">
        <f t="shared" si="75"/>
        <v/>
      </c>
      <c r="G1214" s="370" t="str">
        <f t="shared" si="76"/>
        <v>否</v>
      </c>
      <c r="H1214" s="218" t="str">
        <f t="shared" si="77"/>
        <v>项</v>
      </c>
    </row>
    <row r="1215" s="264" customFormat="1" ht="36" customHeight="1" spans="1:8">
      <c r="A1215" s="354">
        <f t="shared" si="74"/>
        <v>7</v>
      </c>
      <c r="B1215" s="375">
        <v>2220119</v>
      </c>
      <c r="C1215" s="386" t="s">
        <v>1066</v>
      </c>
      <c r="D1215" s="371">
        <v>0</v>
      </c>
      <c r="E1215" s="371"/>
      <c r="F1215" s="372" t="str">
        <f t="shared" si="75"/>
        <v/>
      </c>
      <c r="G1215" s="370" t="str">
        <f t="shared" si="76"/>
        <v>否</v>
      </c>
      <c r="H1215" s="218" t="str">
        <f t="shared" si="77"/>
        <v>项</v>
      </c>
    </row>
    <row r="1216" s="264" customFormat="1" ht="36" customHeight="1" spans="1:8">
      <c r="A1216" s="354">
        <f t="shared" si="74"/>
        <v>7</v>
      </c>
      <c r="B1216" s="375">
        <v>2220120</v>
      </c>
      <c r="C1216" s="386" t="s">
        <v>1067</v>
      </c>
      <c r="D1216" s="371">
        <v>0</v>
      </c>
      <c r="E1216" s="371"/>
      <c r="F1216" s="372" t="str">
        <f t="shared" si="75"/>
        <v/>
      </c>
      <c r="G1216" s="370" t="str">
        <f t="shared" si="76"/>
        <v>否</v>
      </c>
      <c r="H1216" s="218" t="str">
        <f t="shared" si="77"/>
        <v>项</v>
      </c>
    </row>
    <row r="1217" s="264" customFormat="1" ht="36" customHeight="1" spans="1:8">
      <c r="A1217" s="354">
        <f t="shared" si="74"/>
        <v>7</v>
      </c>
      <c r="B1217" s="375">
        <v>2220121</v>
      </c>
      <c r="C1217" s="386" t="s">
        <v>1653</v>
      </c>
      <c r="D1217" s="371">
        <v>0</v>
      </c>
      <c r="E1217" s="371"/>
      <c r="F1217" s="372" t="str">
        <f t="shared" si="75"/>
        <v/>
      </c>
      <c r="G1217" s="370" t="str">
        <f t="shared" si="76"/>
        <v>否</v>
      </c>
      <c r="H1217" s="218" t="str">
        <f t="shared" si="77"/>
        <v>项</v>
      </c>
    </row>
    <row r="1218" s="264" customFormat="1" ht="36" customHeight="1" spans="1:8">
      <c r="A1218" s="354">
        <f t="shared" si="74"/>
        <v>7</v>
      </c>
      <c r="B1218" s="236">
        <v>2220150</v>
      </c>
      <c r="C1218" s="237" t="s">
        <v>148</v>
      </c>
      <c r="D1218" s="371">
        <v>0</v>
      </c>
      <c r="E1218" s="371"/>
      <c r="F1218" s="372" t="str">
        <f t="shared" si="75"/>
        <v/>
      </c>
      <c r="G1218" s="370" t="str">
        <f t="shared" si="76"/>
        <v>否</v>
      </c>
      <c r="H1218" s="218" t="str">
        <f t="shared" si="77"/>
        <v>项</v>
      </c>
    </row>
    <row r="1219" s="264" customFormat="1" ht="36" customHeight="1" spans="1:8">
      <c r="A1219" s="354">
        <f t="shared" si="74"/>
        <v>7</v>
      </c>
      <c r="B1219" s="236">
        <v>2220199</v>
      </c>
      <c r="C1219" s="237" t="s">
        <v>1069</v>
      </c>
      <c r="D1219" s="371">
        <v>121</v>
      </c>
      <c r="E1219" s="371">
        <v>41</v>
      </c>
      <c r="F1219" s="372">
        <f t="shared" si="75"/>
        <v>-0.661</v>
      </c>
      <c r="G1219" s="370" t="str">
        <f t="shared" si="76"/>
        <v>是</v>
      </c>
      <c r="H1219" s="218" t="str">
        <f t="shared" si="77"/>
        <v>项</v>
      </c>
    </row>
    <row r="1220" s="218" customFormat="1" ht="36" customHeight="1" spans="1:8">
      <c r="A1220" s="354">
        <f t="shared" ref="A1220:A1283" si="78">LEN(B1220)</f>
        <v>5</v>
      </c>
      <c r="B1220" s="236">
        <v>22202</v>
      </c>
      <c r="C1220" s="374" t="s">
        <v>1070</v>
      </c>
      <c r="D1220" s="371">
        <f>SUM(D1221:D1233)</f>
        <v>0</v>
      </c>
      <c r="E1220" s="371">
        <f>SUM(E1221:E1233)</f>
        <v>0</v>
      </c>
      <c r="F1220" s="372" t="str">
        <f t="shared" ref="F1220:F1283" si="79">IF(D1220&gt;0,E1220/D1220-1,IF(D1220&lt;0,-(E1220/D1220-1),""))</f>
        <v/>
      </c>
      <c r="G1220" s="370" t="str">
        <f t="shared" ref="G1220:G1283" si="80">IF(LEN(B1220)=3,"是",IF(C1220&lt;&gt;"",IF(SUM(D1220:E1220)&lt;&gt;0,"是","否"),"是"))</f>
        <v>否</v>
      </c>
      <c r="H1220" s="218" t="str">
        <f t="shared" ref="H1220:H1283" si="81">IF(LEN(B1220)=3,"类",IF(LEN(B1220)=5,"款","项"))</f>
        <v>款</v>
      </c>
    </row>
    <row r="1221" s="264" customFormat="1" ht="36" customHeight="1" spans="1:8">
      <c r="A1221" s="354">
        <f t="shared" si="78"/>
        <v>7</v>
      </c>
      <c r="B1221" s="236">
        <v>2220201</v>
      </c>
      <c r="C1221" s="374" t="s">
        <v>204</v>
      </c>
      <c r="D1221" s="371">
        <v>0</v>
      </c>
      <c r="E1221" s="371"/>
      <c r="F1221" s="372" t="str">
        <f t="shared" si="79"/>
        <v/>
      </c>
      <c r="G1221" s="370" t="str">
        <f t="shared" si="80"/>
        <v>否</v>
      </c>
      <c r="H1221" s="218" t="str">
        <f t="shared" si="81"/>
        <v>项</v>
      </c>
    </row>
    <row r="1222" s="264" customFormat="1" ht="36" customHeight="1" spans="1:8">
      <c r="A1222" s="354">
        <f t="shared" si="78"/>
        <v>7</v>
      </c>
      <c r="B1222" s="236">
        <v>2220202</v>
      </c>
      <c r="C1222" s="374" t="s">
        <v>205</v>
      </c>
      <c r="D1222" s="371">
        <v>0</v>
      </c>
      <c r="E1222" s="371"/>
      <c r="F1222" s="372" t="str">
        <f t="shared" si="79"/>
        <v/>
      </c>
      <c r="G1222" s="370" t="str">
        <f t="shared" si="80"/>
        <v>否</v>
      </c>
      <c r="H1222" s="218" t="str">
        <f t="shared" si="81"/>
        <v>项</v>
      </c>
    </row>
    <row r="1223" s="264" customFormat="1" ht="36" customHeight="1" spans="1:8">
      <c r="A1223" s="354">
        <f t="shared" si="78"/>
        <v>7</v>
      </c>
      <c r="B1223" s="236">
        <v>2220203</v>
      </c>
      <c r="C1223" s="374" t="s">
        <v>206</v>
      </c>
      <c r="D1223" s="371">
        <v>0</v>
      </c>
      <c r="E1223" s="371"/>
      <c r="F1223" s="372" t="str">
        <f t="shared" si="79"/>
        <v/>
      </c>
      <c r="G1223" s="370" t="str">
        <f t="shared" si="80"/>
        <v>否</v>
      </c>
      <c r="H1223" s="218" t="str">
        <f t="shared" si="81"/>
        <v>项</v>
      </c>
    </row>
    <row r="1224" s="264" customFormat="1" ht="36" customHeight="1" spans="1:8">
      <c r="A1224" s="354">
        <f t="shared" si="78"/>
        <v>7</v>
      </c>
      <c r="B1224" s="236">
        <v>2220204</v>
      </c>
      <c r="C1224" s="374" t="s">
        <v>1071</v>
      </c>
      <c r="D1224" s="371">
        <v>0</v>
      </c>
      <c r="E1224" s="371"/>
      <c r="F1224" s="372" t="str">
        <f t="shared" si="79"/>
        <v/>
      </c>
      <c r="G1224" s="370" t="str">
        <f t="shared" si="80"/>
        <v>否</v>
      </c>
      <c r="H1224" s="218" t="str">
        <f t="shared" si="81"/>
        <v>项</v>
      </c>
    </row>
    <row r="1225" s="264" customFormat="1" ht="36" customHeight="1" spans="1:8">
      <c r="A1225" s="354">
        <f t="shared" si="78"/>
        <v>7</v>
      </c>
      <c r="B1225" s="236">
        <v>2220205</v>
      </c>
      <c r="C1225" s="374" t="s">
        <v>1072</v>
      </c>
      <c r="D1225" s="371">
        <v>0</v>
      </c>
      <c r="E1225" s="371"/>
      <c r="F1225" s="372" t="str">
        <f t="shared" si="79"/>
        <v/>
      </c>
      <c r="G1225" s="370" t="str">
        <f t="shared" si="80"/>
        <v>否</v>
      </c>
      <c r="H1225" s="218" t="str">
        <f t="shared" si="81"/>
        <v>项</v>
      </c>
    </row>
    <row r="1226" s="264" customFormat="1" ht="36" customHeight="1" spans="1:8">
      <c r="A1226" s="354">
        <f t="shared" si="78"/>
        <v>7</v>
      </c>
      <c r="B1226" s="236">
        <v>2220206</v>
      </c>
      <c r="C1226" s="374" t="s">
        <v>1073</v>
      </c>
      <c r="D1226" s="371">
        <v>0</v>
      </c>
      <c r="E1226" s="371"/>
      <c r="F1226" s="372" t="str">
        <f t="shared" si="79"/>
        <v/>
      </c>
      <c r="G1226" s="370" t="str">
        <f t="shared" si="80"/>
        <v>否</v>
      </c>
      <c r="H1226" s="218" t="str">
        <f t="shared" si="81"/>
        <v>项</v>
      </c>
    </row>
    <row r="1227" s="264" customFormat="1" ht="36" customHeight="1" spans="1:8">
      <c r="A1227" s="354">
        <f t="shared" si="78"/>
        <v>7</v>
      </c>
      <c r="B1227" s="236">
        <v>2220207</v>
      </c>
      <c r="C1227" s="374" t="s">
        <v>1074</v>
      </c>
      <c r="D1227" s="371">
        <v>0</v>
      </c>
      <c r="E1227" s="371"/>
      <c r="F1227" s="372" t="str">
        <f t="shared" si="79"/>
        <v/>
      </c>
      <c r="G1227" s="370" t="str">
        <f t="shared" si="80"/>
        <v>否</v>
      </c>
      <c r="H1227" s="218" t="str">
        <f t="shared" si="81"/>
        <v>项</v>
      </c>
    </row>
    <row r="1228" s="264" customFormat="1" ht="36" customHeight="1" spans="1:8">
      <c r="A1228" s="354">
        <f t="shared" si="78"/>
        <v>7</v>
      </c>
      <c r="B1228" s="236">
        <v>2220209</v>
      </c>
      <c r="C1228" s="374" t="s">
        <v>1075</v>
      </c>
      <c r="D1228" s="371">
        <v>0</v>
      </c>
      <c r="E1228" s="371"/>
      <c r="F1228" s="372" t="str">
        <f t="shared" si="79"/>
        <v/>
      </c>
      <c r="G1228" s="370" t="str">
        <f t="shared" si="80"/>
        <v>否</v>
      </c>
      <c r="H1228" s="218" t="str">
        <f t="shared" si="81"/>
        <v>项</v>
      </c>
    </row>
    <row r="1229" s="264" customFormat="1" ht="36" customHeight="1" spans="1:8">
      <c r="A1229" s="354">
        <f t="shared" si="78"/>
        <v>7</v>
      </c>
      <c r="B1229" s="236">
        <v>2220210</v>
      </c>
      <c r="C1229" s="374" t="s">
        <v>1076</v>
      </c>
      <c r="D1229" s="371">
        <v>0</v>
      </c>
      <c r="E1229" s="371"/>
      <c r="F1229" s="372" t="str">
        <f t="shared" si="79"/>
        <v/>
      </c>
      <c r="G1229" s="370" t="str">
        <f t="shared" si="80"/>
        <v>否</v>
      </c>
      <c r="H1229" s="218" t="str">
        <f t="shared" si="81"/>
        <v>项</v>
      </c>
    </row>
    <row r="1230" s="264" customFormat="1" ht="36" customHeight="1" spans="1:8">
      <c r="A1230" s="354">
        <f t="shared" si="78"/>
        <v>7</v>
      </c>
      <c r="B1230" s="236">
        <v>2220211</v>
      </c>
      <c r="C1230" s="374" t="s">
        <v>1077</v>
      </c>
      <c r="D1230" s="371">
        <v>0</v>
      </c>
      <c r="E1230" s="371"/>
      <c r="F1230" s="372" t="str">
        <f t="shared" si="79"/>
        <v/>
      </c>
      <c r="G1230" s="370" t="str">
        <f t="shared" si="80"/>
        <v>否</v>
      </c>
      <c r="H1230" s="218" t="str">
        <f t="shared" si="81"/>
        <v>项</v>
      </c>
    </row>
    <row r="1231" s="264" customFormat="1" ht="36" customHeight="1" spans="1:8">
      <c r="A1231" s="354">
        <f t="shared" si="78"/>
        <v>7</v>
      </c>
      <c r="B1231" s="236">
        <v>2220212</v>
      </c>
      <c r="C1231" s="374" t="s">
        <v>1078</v>
      </c>
      <c r="D1231" s="371">
        <v>0</v>
      </c>
      <c r="E1231" s="371"/>
      <c r="F1231" s="372" t="str">
        <f t="shared" si="79"/>
        <v/>
      </c>
      <c r="G1231" s="370" t="str">
        <f t="shared" si="80"/>
        <v>否</v>
      </c>
      <c r="H1231" s="218" t="str">
        <f t="shared" si="81"/>
        <v>项</v>
      </c>
    </row>
    <row r="1232" s="264" customFormat="1" ht="36" customHeight="1" spans="1:8">
      <c r="A1232" s="354">
        <f t="shared" si="78"/>
        <v>7</v>
      </c>
      <c r="B1232" s="236">
        <v>2220250</v>
      </c>
      <c r="C1232" s="374" t="s">
        <v>211</v>
      </c>
      <c r="D1232" s="371">
        <v>0</v>
      </c>
      <c r="E1232" s="371"/>
      <c r="F1232" s="372" t="str">
        <f t="shared" si="79"/>
        <v/>
      </c>
      <c r="G1232" s="370" t="str">
        <f t="shared" si="80"/>
        <v>否</v>
      </c>
      <c r="H1232" s="218" t="str">
        <f t="shared" si="81"/>
        <v>项</v>
      </c>
    </row>
    <row r="1233" s="264" customFormat="1" ht="36" customHeight="1" spans="1:8">
      <c r="A1233" s="354">
        <f t="shared" si="78"/>
        <v>7</v>
      </c>
      <c r="B1233" s="236">
        <v>2220299</v>
      </c>
      <c r="C1233" s="374" t="s">
        <v>1079</v>
      </c>
      <c r="D1233" s="371">
        <v>0</v>
      </c>
      <c r="E1233" s="371"/>
      <c r="F1233" s="372" t="str">
        <f t="shared" si="79"/>
        <v/>
      </c>
      <c r="G1233" s="370" t="str">
        <f t="shared" si="80"/>
        <v>否</v>
      </c>
      <c r="H1233" s="218" t="str">
        <f t="shared" si="81"/>
        <v>项</v>
      </c>
    </row>
    <row r="1234" s="218" customFormat="1" ht="36" customHeight="1" spans="1:8">
      <c r="A1234" s="354">
        <f t="shared" si="78"/>
        <v>5</v>
      </c>
      <c r="B1234" s="236">
        <v>22203</v>
      </c>
      <c r="C1234" s="237" t="s">
        <v>1080</v>
      </c>
      <c r="D1234" s="371">
        <f>SUM(D1235:D1239)</f>
        <v>0</v>
      </c>
      <c r="E1234" s="371">
        <f>SUM(E1235:E1239)</f>
        <v>0</v>
      </c>
      <c r="F1234" s="372" t="str">
        <f t="shared" si="79"/>
        <v/>
      </c>
      <c r="G1234" s="370" t="str">
        <f t="shared" si="80"/>
        <v>否</v>
      </c>
      <c r="H1234" s="218" t="str">
        <f t="shared" si="81"/>
        <v>款</v>
      </c>
    </row>
    <row r="1235" s="264" customFormat="1" ht="36" customHeight="1" spans="1:8">
      <c r="A1235" s="354">
        <f t="shared" si="78"/>
        <v>7</v>
      </c>
      <c r="B1235" s="236">
        <v>2220301</v>
      </c>
      <c r="C1235" s="237" t="s">
        <v>1081</v>
      </c>
      <c r="D1235" s="371">
        <v>0</v>
      </c>
      <c r="E1235" s="371"/>
      <c r="F1235" s="372" t="str">
        <f t="shared" si="79"/>
        <v/>
      </c>
      <c r="G1235" s="370" t="str">
        <f t="shared" si="80"/>
        <v>否</v>
      </c>
      <c r="H1235" s="218" t="str">
        <f t="shared" si="81"/>
        <v>项</v>
      </c>
    </row>
    <row r="1236" s="264" customFormat="1" ht="36" customHeight="1" spans="1:8">
      <c r="A1236" s="354">
        <f t="shared" si="78"/>
        <v>7</v>
      </c>
      <c r="B1236" s="236">
        <v>2220303</v>
      </c>
      <c r="C1236" s="237" t="s">
        <v>1082</v>
      </c>
      <c r="D1236" s="371">
        <v>0</v>
      </c>
      <c r="E1236" s="371"/>
      <c r="F1236" s="372" t="str">
        <f t="shared" si="79"/>
        <v/>
      </c>
      <c r="G1236" s="370" t="str">
        <f t="shared" si="80"/>
        <v>否</v>
      </c>
      <c r="H1236" s="218" t="str">
        <f t="shared" si="81"/>
        <v>项</v>
      </c>
    </row>
    <row r="1237" s="264" customFormat="1" ht="36" customHeight="1" spans="1:8">
      <c r="A1237" s="354">
        <f t="shared" si="78"/>
        <v>7</v>
      </c>
      <c r="B1237" s="236">
        <v>2220304</v>
      </c>
      <c r="C1237" s="237" t="s">
        <v>1083</v>
      </c>
      <c r="D1237" s="371">
        <v>0</v>
      </c>
      <c r="E1237" s="371"/>
      <c r="F1237" s="372" t="str">
        <f t="shared" si="79"/>
        <v/>
      </c>
      <c r="G1237" s="370" t="str">
        <f t="shared" si="80"/>
        <v>否</v>
      </c>
      <c r="H1237" s="218" t="str">
        <f t="shared" si="81"/>
        <v>项</v>
      </c>
    </row>
    <row r="1238" s="264" customFormat="1" ht="36" customHeight="1" spans="1:8">
      <c r="A1238" s="354">
        <f t="shared" si="78"/>
        <v>7</v>
      </c>
      <c r="B1238" s="375">
        <v>2220305</v>
      </c>
      <c r="C1238" s="386" t="s">
        <v>1084</v>
      </c>
      <c r="D1238" s="371">
        <v>0</v>
      </c>
      <c r="E1238" s="371"/>
      <c r="F1238" s="372" t="str">
        <f t="shared" si="79"/>
        <v/>
      </c>
      <c r="G1238" s="370" t="str">
        <f t="shared" si="80"/>
        <v>否</v>
      </c>
      <c r="H1238" s="218" t="str">
        <f t="shared" si="81"/>
        <v>项</v>
      </c>
    </row>
    <row r="1239" s="264" customFormat="1" ht="36" customHeight="1" spans="1:8">
      <c r="A1239" s="354">
        <f t="shared" si="78"/>
        <v>7</v>
      </c>
      <c r="B1239" s="236">
        <v>2220399</v>
      </c>
      <c r="C1239" s="237" t="s">
        <v>1085</v>
      </c>
      <c r="D1239" s="371">
        <v>0</v>
      </c>
      <c r="E1239" s="371"/>
      <c r="F1239" s="372" t="str">
        <f t="shared" si="79"/>
        <v/>
      </c>
      <c r="G1239" s="370" t="str">
        <f t="shared" si="80"/>
        <v>否</v>
      </c>
      <c r="H1239" s="218" t="str">
        <f t="shared" si="81"/>
        <v>项</v>
      </c>
    </row>
    <row r="1240" s="218" customFormat="1" ht="36" customHeight="1" spans="1:8">
      <c r="A1240" s="354">
        <f t="shared" si="78"/>
        <v>5</v>
      </c>
      <c r="B1240" s="236">
        <v>22204</v>
      </c>
      <c r="C1240" s="237" t="s">
        <v>1086</v>
      </c>
      <c r="D1240" s="371">
        <f>SUM(D1241:D1245)</f>
        <v>116</v>
      </c>
      <c r="E1240" s="371">
        <f>SUM(E1241:E1245)</f>
        <v>0</v>
      </c>
      <c r="F1240" s="372">
        <f t="shared" si="79"/>
        <v>-1</v>
      </c>
      <c r="G1240" s="370" t="str">
        <f t="shared" si="80"/>
        <v>是</v>
      </c>
      <c r="H1240" s="218" t="str">
        <f t="shared" si="81"/>
        <v>款</v>
      </c>
    </row>
    <row r="1241" s="264" customFormat="1" ht="36" customHeight="1" spans="1:8">
      <c r="A1241" s="354">
        <f t="shared" si="78"/>
        <v>7</v>
      </c>
      <c r="B1241" s="236">
        <v>2220401</v>
      </c>
      <c r="C1241" s="237" t="s">
        <v>1087</v>
      </c>
      <c r="D1241" s="371">
        <v>24</v>
      </c>
      <c r="E1241" s="371"/>
      <c r="F1241" s="372">
        <f t="shared" si="79"/>
        <v>-1</v>
      </c>
      <c r="G1241" s="370" t="str">
        <f t="shared" si="80"/>
        <v>是</v>
      </c>
      <c r="H1241" s="218" t="str">
        <f t="shared" si="81"/>
        <v>项</v>
      </c>
    </row>
    <row r="1242" s="264" customFormat="1" ht="36" customHeight="1" spans="1:8">
      <c r="A1242" s="354">
        <f t="shared" si="78"/>
        <v>7</v>
      </c>
      <c r="B1242" s="236">
        <v>2220402</v>
      </c>
      <c r="C1242" s="237" t="s">
        <v>1088</v>
      </c>
      <c r="D1242" s="371">
        <v>92</v>
      </c>
      <c r="E1242" s="371"/>
      <c r="F1242" s="372">
        <f t="shared" si="79"/>
        <v>-1</v>
      </c>
      <c r="G1242" s="370" t="str">
        <f t="shared" si="80"/>
        <v>是</v>
      </c>
      <c r="H1242" s="218" t="str">
        <f t="shared" si="81"/>
        <v>项</v>
      </c>
    </row>
    <row r="1243" s="264" customFormat="1" ht="36" customHeight="1" spans="1:8">
      <c r="A1243" s="354">
        <f t="shared" si="78"/>
        <v>7</v>
      </c>
      <c r="B1243" s="236">
        <v>2220403</v>
      </c>
      <c r="C1243" s="237" t="s">
        <v>1654</v>
      </c>
      <c r="D1243" s="371">
        <v>0</v>
      </c>
      <c r="E1243" s="371"/>
      <c r="F1243" s="372" t="str">
        <f t="shared" si="79"/>
        <v/>
      </c>
      <c r="G1243" s="370" t="str">
        <f t="shared" si="80"/>
        <v>否</v>
      </c>
      <c r="H1243" s="218" t="str">
        <f t="shared" si="81"/>
        <v>项</v>
      </c>
    </row>
    <row r="1244" s="264" customFormat="1" ht="36" customHeight="1" spans="1:8">
      <c r="A1244" s="354">
        <f t="shared" si="78"/>
        <v>7</v>
      </c>
      <c r="B1244" s="236">
        <v>2220404</v>
      </c>
      <c r="C1244" s="237" t="s">
        <v>1090</v>
      </c>
      <c r="D1244" s="371">
        <v>0</v>
      </c>
      <c r="E1244" s="371"/>
      <c r="F1244" s="372" t="str">
        <f t="shared" si="79"/>
        <v/>
      </c>
      <c r="G1244" s="370" t="str">
        <f t="shared" si="80"/>
        <v>否</v>
      </c>
      <c r="H1244" s="218" t="str">
        <f t="shared" si="81"/>
        <v>项</v>
      </c>
    </row>
    <row r="1245" s="264" customFormat="1" ht="36" customHeight="1" spans="1:8">
      <c r="A1245" s="354">
        <f t="shared" si="78"/>
        <v>7</v>
      </c>
      <c r="B1245" s="236">
        <v>2220499</v>
      </c>
      <c r="C1245" s="237" t="s">
        <v>1091</v>
      </c>
      <c r="D1245" s="371">
        <v>0</v>
      </c>
      <c r="E1245" s="371"/>
      <c r="F1245" s="372" t="str">
        <f t="shared" si="79"/>
        <v/>
      </c>
      <c r="G1245" s="370" t="str">
        <f t="shared" si="80"/>
        <v>否</v>
      </c>
      <c r="H1245" s="218" t="str">
        <f t="shared" si="81"/>
        <v>项</v>
      </c>
    </row>
    <row r="1246" s="218" customFormat="1" ht="36" customHeight="1" spans="1:8">
      <c r="A1246" s="354">
        <f t="shared" si="78"/>
        <v>5</v>
      </c>
      <c r="B1246" s="236">
        <v>22205</v>
      </c>
      <c r="C1246" s="237" t="s">
        <v>1092</v>
      </c>
      <c r="D1246" s="371">
        <f>SUM(D1247:D1258)</f>
        <v>0</v>
      </c>
      <c r="E1246" s="371">
        <f>SUM(E1247:E1258)</f>
        <v>0</v>
      </c>
      <c r="F1246" s="372" t="str">
        <f t="shared" si="79"/>
        <v/>
      </c>
      <c r="G1246" s="370" t="str">
        <f t="shared" si="80"/>
        <v>否</v>
      </c>
      <c r="H1246" s="218" t="str">
        <f t="shared" si="81"/>
        <v>款</v>
      </c>
    </row>
    <row r="1247" s="264" customFormat="1" ht="36" customHeight="1" spans="1:8">
      <c r="A1247" s="354">
        <f t="shared" si="78"/>
        <v>7</v>
      </c>
      <c r="B1247" s="236">
        <v>2220501</v>
      </c>
      <c r="C1247" s="237" t="s">
        <v>1093</v>
      </c>
      <c r="D1247" s="371">
        <v>0</v>
      </c>
      <c r="E1247" s="371"/>
      <c r="F1247" s="372" t="str">
        <f t="shared" si="79"/>
        <v/>
      </c>
      <c r="G1247" s="370" t="str">
        <f t="shared" si="80"/>
        <v>否</v>
      </c>
      <c r="H1247" s="218" t="str">
        <f t="shared" si="81"/>
        <v>项</v>
      </c>
    </row>
    <row r="1248" s="264" customFormat="1" ht="36" customHeight="1" spans="1:8">
      <c r="A1248" s="354">
        <f t="shared" si="78"/>
        <v>7</v>
      </c>
      <c r="B1248" s="236">
        <v>2220502</v>
      </c>
      <c r="C1248" s="237" t="s">
        <v>1094</v>
      </c>
      <c r="D1248" s="371">
        <v>0</v>
      </c>
      <c r="E1248" s="371"/>
      <c r="F1248" s="372" t="str">
        <f t="shared" si="79"/>
        <v/>
      </c>
      <c r="G1248" s="370" t="str">
        <f t="shared" si="80"/>
        <v>否</v>
      </c>
      <c r="H1248" s="218" t="str">
        <f t="shared" si="81"/>
        <v>项</v>
      </c>
    </row>
    <row r="1249" s="264" customFormat="1" ht="36" customHeight="1" spans="1:8">
      <c r="A1249" s="354">
        <f t="shared" si="78"/>
        <v>7</v>
      </c>
      <c r="B1249" s="236">
        <v>2220503</v>
      </c>
      <c r="C1249" s="237" t="s">
        <v>1095</v>
      </c>
      <c r="D1249" s="371">
        <v>0</v>
      </c>
      <c r="E1249" s="371"/>
      <c r="F1249" s="372" t="str">
        <f t="shared" si="79"/>
        <v/>
      </c>
      <c r="G1249" s="370" t="str">
        <f t="shared" si="80"/>
        <v>否</v>
      </c>
      <c r="H1249" s="218" t="str">
        <f t="shared" si="81"/>
        <v>项</v>
      </c>
    </row>
    <row r="1250" s="264" customFormat="1" ht="36" customHeight="1" spans="1:8">
      <c r="A1250" s="354">
        <f t="shared" si="78"/>
        <v>7</v>
      </c>
      <c r="B1250" s="236">
        <v>2220504</v>
      </c>
      <c r="C1250" s="237" t="s">
        <v>1096</v>
      </c>
      <c r="D1250" s="371">
        <v>0</v>
      </c>
      <c r="E1250" s="371"/>
      <c r="F1250" s="372" t="str">
        <f t="shared" si="79"/>
        <v/>
      </c>
      <c r="G1250" s="370" t="str">
        <f t="shared" si="80"/>
        <v>否</v>
      </c>
      <c r="H1250" s="218" t="str">
        <f t="shared" si="81"/>
        <v>项</v>
      </c>
    </row>
    <row r="1251" s="264" customFormat="1" ht="36" customHeight="1" spans="1:8">
      <c r="A1251" s="354">
        <f t="shared" si="78"/>
        <v>7</v>
      </c>
      <c r="B1251" s="236">
        <v>2220505</v>
      </c>
      <c r="C1251" s="237" t="s">
        <v>1097</v>
      </c>
      <c r="D1251" s="371">
        <v>0</v>
      </c>
      <c r="E1251" s="371"/>
      <c r="F1251" s="372" t="str">
        <f t="shared" si="79"/>
        <v/>
      </c>
      <c r="G1251" s="370" t="str">
        <f t="shared" si="80"/>
        <v>否</v>
      </c>
      <c r="H1251" s="218" t="str">
        <f t="shared" si="81"/>
        <v>项</v>
      </c>
    </row>
    <row r="1252" s="264" customFormat="1" ht="36" customHeight="1" spans="1:8">
      <c r="A1252" s="354">
        <f t="shared" si="78"/>
        <v>7</v>
      </c>
      <c r="B1252" s="236">
        <v>2220506</v>
      </c>
      <c r="C1252" s="237" t="s">
        <v>1098</v>
      </c>
      <c r="D1252" s="371">
        <v>0</v>
      </c>
      <c r="E1252" s="371"/>
      <c r="F1252" s="372" t="str">
        <f t="shared" si="79"/>
        <v/>
      </c>
      <c r="G1252" s="370" t="str">
        <f t="shared" si="80"/>
        <v>否</v>
      </c>
      <c r="H1252" s="218" t="str">
        <f t="shared" si="81"/>
        <v>项</v>
      </c>
    </row>
    <row r="1253" s="264" customFormat="1" ht="36" customHeight="1" spans="1:8">
      <c r="A1253" s="354">
        <f t="shared" si="78"/>
        <v>7</v>
      </c>
      <c r="B1253" s="236">
        <v>2220507</v>
      </c>
      <c r="C1253" s="237" t="s">
        <v>1099</v>
      </c>
      <c r="D1253" s="371">
        <v>0</v>
      </c>
      <c r="E1253" s="371"/>
      <c r="F1253" s="372" t="str">
        <f t="shared" si="79"/>
        <v/>
      </c>
      <c r="G1253" s="370" t="str">
        <f t="shared" si="80"/>
        <v>否</v>
      </c>
      <c r="H1253" s="218" t="str">
        <f t="shared" si="81"/>
        <v>项</v>
      </c>
    </row>
    <row r="1254" s="264" customFormat="1" ht="36" customHeight="1" spans="1:8">
      <c r="A1254" s="354">
        <f t="shared" si="78"/>
        <v>7</v>
      </c>
      <c r="B1254" s="236">
        <v>2220508</v>
      </c>
      <c r="C1254" s="237" t="s">
        <v>1100</v>
      </c>
      <c r="D1254" s="371">
        <v>0</v>
      </c>
      <c r="E1254" s="371"/>
      <c r="F1254" s="372" t="str">
        <f t="shared" si="79"/>
        <v/>
      </c>
      <c r="G1254" s="370" t="str">
        <f t="shared" si="80"/>
        <v>否</v>
      </c>
      <c r="H1254" s="218" t="str">
        <f t="shared" si="81"/>
        <v>项</v>
      </c>
    </row>
    <row r="1255" s="264" customFormat="1" ht="36" customHeight="1" spans="1:8">
      <c r="A1255" s="354">
        <f t="shared" si="78"/>
        <v>7</v>
      </c>
      <c r="B1255" s="236">
        <v>2220509</v>
      </c>
      <c r="C1255" s="237" t="s">
        <v>1101</v>
      </c>
      <c r="D1255" s="371">
        <v>0</v>
      </c>
      <c r="E1255" s="371"/>
      <c r="F1255" s="372" t="str">
        <f t="shared" si="79"/>
        <v/>
      </c>
      <c r="G1255" s="370" t="str">
        <f t="shared" si="80"/>
        <v>否</v>
      </c>
      <c r="H1255" s="218" t="str">
        <f t="shared" si="81"/>
        <v>项</v>
      </c>
    </row>
    <row r="1256" s="264" customFormat="1" ht="36" customHeight="1" spans="1:8">
      <c r="A1256" s="354">
        <f t="shared" si="78"/>
        <v>7</v>
      </c>
      <c r="B1256" s="236">
        <v>2220510</v>
      </c>
      <c r="C1256" s="237" t="s">
        <v>1102</v>
      </c>
      <c r="D1256" s="371">
        <v>0</v>
      </c>
      <c r="E1256" s="371"/>
      <c r="F1256" s="372" t="str">
        <f t="shared" si="79"/>
        <v/>
      </c>
      <c r="G1256" s="370" t="str">
        <f t="shared" si="80"/>
        <v>否</v>
      </c>
      <c r="H1256" s="218" t="str">
        <f t="shared" si="81"/>
        <v>项</v>
      </c>
    </row>
    <row r="1257" s="264" customFormat="1" ht="36" customHeight="1" spans="1:8">
      <c r="A1257" s="354">
        <f t="shared" si="78"/>
        <v>7</v>
      </c>
      <c r="B1257" s="241">
        <v>2220511</v>
      </c>
      <c r="C1257" s="237" t="s">
        <v>1103</v>
      </c>
      <c r="D1257" s="371">
        <v>0</v>
      </c>
      <c r="E1257" s="371"/>
      <c r="F1257" s="372" t="str">
        <f t="shared" si="79"/>
        <v/>
      </c>
      <c r="G1257" s="370" t="str">
        <f t="shared" si="80"/>
        <v>否</v>
      </c>
      <c r="H1257" s="218" t="str">
        <f t="shared" si="81"/>
        <v>项</v>
      </c>
    </row>
    <row r="1258" s="264" customFormat="1" ht="36" customHeight="1" spans="1:8">
      <c r="A1258" s="354">
        <f t="shared" si="78"/>
        <v>7</v>
      </c>
      <c r="B1258" s="236">
        <v>2220599</v>
      </c>
      <c r="C1258" s="237" t="s">
        <v>1104</v>
      </c>
      <c r="D1258" s="371">
        <v>0</v>
      </c>
      <c r="E1258" s="371"/>
      <c r="F1258" s="372" t="str">
        <f t="shared" si="79"/>
        <v/>
      </c>
      <c r="G1258" s="370" t="str">
        <f t="shared" si="80"/>
        <v>否</v>
      </c>
      <c r="H1258" s="218" t="str">
        <f t="shared" si="81"/>
        <v>项</v>
      </c>
    </row>
    <row r="1259" s="218" customFormat="1" ht="36" customHeight="1" spans="1:8">
      <c r="A1259" s="354">
        <f t="shared" si="78"/>
        <v>3</v>
      </c>
      <c r="B1259" s="231">
        <v>224</v>
      </c>
      <c r="C1259" s="232" t="s">
        <v>118</v>
      </c>
      <c r="D1259" s="368">
        <f>SUM(D1260,D1272,D1278,D1284,D1292,D1305,D1309,D1315)</f>
        <v>1224</v>
      </c>
      <c r="E1259" s="368">
        <f>SUM(E1260,E1272,E1278,E1284,E1292,E1305,E1309,E1315)</f>
        <v>2842</v>
      </c>
      <c r="F1259" s="369">
        <f t="shared" si="79"/>
        <v>1.322</v>
      </c>
      <c r="G1259" s="370" t="str">
        <f t="shared" si="80"/>
        <v>是</v>
      </c>
      <c r="H1259" s="218" t="str">
        <f t="shared" si="81"/>
        <v>类</v>
      </c>
    </row>
    <row r="1260" s="218" customFormat="1" ht="36" customHeight="1" spans="1:8">
      <c r="A1260" s="354">
        <f t="shared" si="78"/>
        <v>5</v>
      </c>
      <c r="B1260" s="236">
        <v>22401</v>
      </c>
      <c r="C1260" s="237" t="s">
        <v>1105</v>
      </c>
      <c r="D1260" s="371">
        <f>SUM(D1261:D1271)</f>
        <v>652</v>
      </c>
      <c r="E1260" s="371">
        <f>SUM(E1261:E1271)</f>
        <v>1026</v>
      </c>
      <c r="F1260" s="372">
        <f t="shared" si="79"/>
        <v>0.574</v>
      </c>
      <c r="G1260" s="370" t="str">
        <f t="shared" si="80"/>
        <v>是</v>
      </c>
      <c r="H1260" s="218" t="str">
        <f t="shared" si="81"/>
        <v>款</v>
      </c>
    </row>
    <row r="1261" s="264" customFormat="1" ht="36" customHeight="1" spans="1:8">
      <c r="A1261" s="354">
        <f t="shared" si="78"/>
        <v>7</v>
      </c>
      <c r="B1261" s="236">
        <v>2240101</v>
      </c>
      <c r="C1261" s="237" t="s">
        <v>139</v>
      </c>
      <c r="D1261" s="371">
        <v>387</v>
      </c>
      <c r="E1261" s="371">
        <v>384</v>
      </c>
      <c r="F1261" s="372">
        <f t="shared" si="79"/>
        <v>-0.008</v>
      </c>
      <c r="G1261" s="370" t="str">
        <f t="shared" si="80"/>
        <v>是</v>
      </c>
      <c r="H1261" s="218" t="str">
        <f t="shared" si="81"/>
        <v>项</v>
      </c>
    </row>
    <row r="1262" s="264" customFormat="1" ht="36" customHeight="1" spans="1:8">
      <c r="A1262" s="354">
        <f t="shared" si="78"/>
        <v>7</v>
      </c>
      <c r="B1262" s="236">
        <v>2240102</v>
      </c>
      <c r="C1262" s="237" t="s">
        <v>140</v>
      </c>
      <c r="D1262" s="371">
        <v>0</v>
      </c>
      <c r="E1262" s="371"/>
      <c r="F1262" s="372" t="str">
        <f t="shared" si="79"/>
        <v/>
      </c>
      <c r="G1262" s="370" t="str">
        <f t="shared" si="80"/>
        <v>否</v>
      </c>
      <c r="H1262" s="218" t="str">
        <f t="shared" si="81"/>
        <v>项</v>
      </c>
    </row>
    <row r="1263" s="264" customFormat="1" ht="36" customHeight="1" spans="1:8">
      <c r="A1263" s="354">
        <f t="shared" si="78"/>
        <v>7</v>
      </c>
      <c r="B1263" s="236">
        <v>2240103</v>
      </c>
      <c r="C1263" s="237" t="s">
        <v>141</v>
      </c>
      <c r="D1263" s="371">
        <v>0</v>
      </c>
      <c r="E1263" s="371"/>
      <c r="F1263" s="372" t="str">
        <f t="shared" si="79"/>
        <v/>
      </c>
      <c r="G1263" s="370" t="str">
        <f t="shared" si="80"/>
        <v>否</v>
      </c>
      <c r="H1263" s="218" t="str">
        <f t="shared" si="81"/>
        <v>项</v>
      </c>
    </row>
    <row r="1264" s="264" customFormat="1" ht="36" customHeight="1" spans="1:8">
      <c r="A1264" s="354">
        <f t="shared" si="78"/>
        <v>7</v>
      </c>
      <c r="B1264" s="236">
        <v>2240104</v>
      </c>
      <c r="C1264" s="237" t="s">
        <v>1106</v>
      </c>
      <c r="D1264" s="371">
        <v>28</v>
      </c>
      <c r="E1264" s="371"/>
      <c r="F1264" s="372">
        <f t="shared" si="79"/>
        <v>-1</v>
      </c>
      <c r="G1264" s="370" t="str">
        <f t="shared" si="80"/>
        <v>是</v>
      </c>
      <c r="H1264" s="218" t="str">
        <f t="shared" si="81"/>
        <v>项</v>
      </c>
    </row>
    <row r="1265" s="264" customFormat="1" ht="36" customHeight="1" spans="1:8">
      <c r="A1265" s="354">
        <f t="shared" si="78"/>
        <v>7</v>
      </c>
      <c r="B1265" s="236">
        <v>2240105</v>
      </c>
      <c r="C1265" s="237" t="s">
        <v>1107</v>
      </c>
      <c r="D1265" s="371">
        <v>0</v>
      </c>
      <c r="E1265" s="371"/>
      <c r="F1265" s="372" t="str">
        <f t="shared" si="79"/>
        <v/>
      </c>
      <c r="G1265" s="370" t="str">
        <f t="shared" si="80"/>
        <v>否</v>
      </c>
      <c r="H1265" s="218" t="str">
        <f t="shared" si="81"/>
        <v>项</v>
      </c>
    </row>
    <row r="1266" s="264" customFormat="1" ht="36" customHeight="1" spans="1:8">
      <c r="A1266" s="354">
        <f t="shared" si="78"/>
        <v>7</v>
      </c>
      <c r="B1266" s="236">
        <v>2240106</v>
      </c>
      <c r="C1266" s="237" t="s">
        <v>1108</v>
      </c>
      <c r="D1266" s="371">
        <v>0</v>
      </c>
      <c r="E1266" s="371">
        <v>130</v>
      </c>
      <c r="F1266" s="372" t="str">
        <f t="shared" si="79"/>
        <v/>
      </c>
      <c r="G1266" s="370" t="str">
        <f t="shared" si="80"/>
        <v>是</v>
      </c>
      <c r="H1266" s="218" t="str">
        <f t="shared" si="81"/>
        <v>项</v>
      </c>
    </row>
    <row r="1267" s="264" customFormat="1" ht="36" customHeight="1" spans="1:8">
      <c r="A1267" s="354">
        <f t="shared" si="78"/>
        <v>7</v>
      </c>
      <c r="B1267" s="236">
        <v>2240107</v>
      </c>
      <c r="C1267" s="242" t="s">
        <v>1655</v>
      </c>
      <c r="D1267" s="371">
        <v>0</v>
      </c>
      <c r="E1267" s="371"/>
      <c r="F1267" s="372" t="str">
        <f t="shared" si="79"/>
        <v/>
      </c>
      <c r="G1267" s="370" t="str">
        <f t="shared" si="80"/>
        <v>否</v>
      </c>
      <c r="H1267" s="218" t="str">
        <f t="shared" si="81"/>
        <v>项</v>
      </c>
    </row>
    <row r="1268" s="264" customFormat="1" ht="36" customHeight="1" spans="1:8">
      <c r="A1268" s="354">
        <f t="shared" si="78"/>
        <v>7</v>
      </c>
      <c r="B1268" s="236">
        <v>2240108</v>
      </c>
      <c r="C1268" s="237" t="s">
        <v>1110</v>
      </c>
      <c r="D1268" s="371">
        <v>7</v>
      </c>
      <c r="E1268" s="371">
        <v>87</v>
      </c>
      <c r="F1268" s="372">
        <f t="shared" si="79"/>
        <v>11.429</v>
      </c>
      <c r="G1268" s="370" t="str">
        <f t="shared" si="80"/>
        <v>是</v>
      </c>
      <c r="H1268" s="218" t="str">
        <f t="shared" si="81"/>
        <v>项</v>
      </c>
    </row>
    <row r="1269" s="264" customFormat="1" ht="36" customHeight="1" spans="1:8">
      <c r="A1269" s="354">
        <f t="shared" si="78"/>
        <v>7</v>
      </c>
      <c r="B1269" s="236">
        <v>2240109</v>
      </c>
      <c r="C1269" s="237" t="s">
        <v>1111</v>
      </c>
      <c r="D1269" s="371">
        <v>39</v>
      </c>
      <c r="E1269" s="371">
        <v>260</v>
      </c>
      <c r="F1269" s="372">
        <f t="shared" si="79"/>
        <v>5.667</v>
      </c>
      <c r="G1269" s="370" t="str">
        <f t="shared" si="80"/>
        <v>是</v>
      </c>
      <c r="H1269" s="218" t="str">
        <f t="shared" si="81"/>
        <v>项</v>
      </c>
    </row>
    <row r="1270" s="264" customFormat="1" ht="36" customHeight="1" spans="1:8">
      <c r="A1270" s="354">
        <f t="shared" si="78"/>
        <v>7</v>
      </c>
      <c r="B1270" s="236">
        <v>2240150</v>
      </c>
      <c r="C1270" s="237" t="s">
        <v>148</v>
      </c>
      <c r="D1270" s="371">
        <v>191</v>
      </c>
      <c r="E1270" s="371">
        <v>165</v>
      </c>
      <c r="F1270" s="372">
        <f t="shared" si="79"/>
        <v>-0.136</v>
      </c>
      <c r="G1270" s="370" t="str">
        <f t="shared" si="80"/>
        <v>是</v>
      </c>
      <c r="H1270" s="218" t="str">
        <f t="shared" si="81"/>
        <v>项</v>
      </c>
    </row>
    <row r="1271" s="264" customFormat="1" ht="36" customHeight="1" spans="1:8">
      <c r="A1271" s="354">
        <f t="shared" si="78"/>
        <v>7</v>
      </c>
      <c r="B1271" s="236">
        <v>2240199</v>
      </c>
      <c r="C1271" s="237" t="s">
        <v>1112</v>
      </c>
      <c r="D1271" s="371">
        <v>0</v>
      </c>
      <c r="E1271" s="371"/>
      <c r="F1271" s="372" t="str">
        <f t="shared" si="79"/>
        <v/>
      </c>
      <c r="G1271" s="370" t="str">
        <f t="shared" si="80"/>
        <v>否</v>
      </c>
      <c r="H1271" s="218" t="str">
        <f t="shared" si="81"/>
        <v>项</v>
      </c>
    </row>
    <row r="1272" s="218" customFormat="1" ht="36" customHeight="1" spans="1:8">
      <c r="A1272" s="354">
        <f t="shared" si="78"/>
        <v>5</v>
      </c>
      <c r="B1272" s="236">
        <v>22402</v>
      </c>
      <c r="C1272" s="240" t="s">
        <v>1656</v>
      </c>
      <c r="D1272" s="371">
        <f>SUM(D1273:D1277)</f>
        <v>379</v>
      </c>
      <c r="E1272" s="371">
        <f>SUM(E1273:E1277)</f>
        <v>1143</v>
      </c>
      <c r="F1272" s="372">
        <f t="shared" si="79"/>
        <v>2.016</v>
      </c>
      <c r="G1272" s="370" t="str">
        <f t="shared" si="80"/>
        <v>是</v>
      </c>
      <c r="H1272" s="218" t="str">
        <f t="shared" si="81"/>
        <v>款</v>
      </c>
    </row>
    <row r="1273" s="264" customFormat="1" ht="36" customHeight="1" spans="1:8">
      <c r="A1273" s="354">
        <f t="shared" si="78"/>
        <v>7</v>
      </c>
      <c r="B1273" s="236">
        <v>2240201</v>
      </c>
      <c r="C1273" s="237" t="s">
        <v>139</v>
      </c>
      <c r="D1273" s="371">
        <v>52</v>
      </c>
      <c r="E1273" s="371">
        <v>967</v>
      </c>
      <c r="F1273" s="372">
        <f t="shared" si="79"/>
        <v>17.596</v>
      </c>
      <c r="G1273" s="370" t="str">
        <f t="shared" si="80"/>
        <v>是</v>
      </c>
      <c r="H1273" s="218" t="str">
        <f t="shared" si="81"/>
        <v>项</v>
      </c>
    </row>
    <row r="1274" s="264" customFormat="1" ht="36" customHeight="1" spans="1:8">
      <c r="A1274" s="354">
        <f t="shared" si="78"/>
        <v>7</v>
      </c>
      <c r="B1274" s="236">
        <v>2240202</v>
      </c>
      <c r="C1274" s="237" t="s">
        <v>140</v>
      </c>
      <c r="D1274" s="371">
        <v>0</v>
      </c>
      <c r="E1274" s="371"/>
      <c r="F1274" s="372" t="str">
        <f t="shared" si="79"/>
        <v/>
      </c>
      <c r="G1274" s="370" t="str">
        <f t="shared" si="80"/>
        <v>否</v>
      </c>
      <c r="H1274" s="218" t="str">
        <f t="shared" si="81"/>
        <v>项</v>
      </c>
    </row>
    <row r="1275" s="264" customFormat="1" ht="36" customHeight="1" spans="1:8">
      <c r="A1275" s="354">
        <f t="shared" si="78"/>
        <v>7</v>
      </c>
      <c r="B1275" s="236">
        <v>2240203</v>
      </c>
      <c r="C1275" s="237" t="s">
        <v>141</v>
      </c>
      <c r="D1275" s="371">
        <v>0</v>
      </c>
      <c r="E1275" s="371"/>
      <c r="F1275" s="372" t="str">
        <f t="shared" si="79"/>
        <v/>
      </c>
      <c r="G1275" s="370" t="str">
        <f t="shared" si="80"/>
        <v>否</v>
      </c>
      <c r="H1275" s="218" t="str">
        <f t="shared" si="81"/>
        <v>项</v>
      </c>
    </row>
    <row r="1276" s="264" customFormat="1" ht="36" customHeight="1" spans="1:8">
      <c r="A1276" s="354">
        <f t="shared" si="78"/>
        <v>7</v>
      </c>
      <c r="B1276" s="236">
        <v>2240204</v>
      </c>
      <c r="C1276" s="237" t="s">
        <v>1114</v>
      </c>
      <c r="D1276" s="371">
        <v>327</v>
      </c>
      <c r="E1276" s="371">
        <v>176</v>
      </c>
      <c r="F1276" s="372">
        <f t="shared" si="79"/>
        <v>-0.462</v>
      </c>
      <c r="G1276" s="370" t="str">
        <f t="shared" si="80"/>
        <v>是</v>
      </c>
      <c r="H1276" s="218" t="str">
        <f t="shared" si="81"/>
        <v>项</v>
      </c>
    </row>
    <row r="1277" s="264" customFormat="1" ht="36" customHeight="1" spans="1:8">
      <c r="A1277" s="354">
        <f t="shared" si="78"/>
        <v>7</v>
      </c>
      <c r="B1277" s="236">
        <v>2240299</v>
      </c>
      <c r="C1277" s="240" t="s">
        <v>1657</v>
      </c>
      <c r="D1277" s="371">
        <v>0</v>
      </c>
      <c r="E1277" s="371"/>
      <c r="F1277" s="372" t="str">
        <f t="shared" si="79"/>
        <v/>
      </c>
      <c r="G1277" s="370" t="str">
        <f t="shared" si="80"/>
        <v>否</v>
      </c>
      <c r="H1277" s="218" t="str">
        <f t="shared" si="81"/>
        <v>项</v>
      </c>
    </row>
    <row r="1278" s="218" customFormat="1" ht="36" customHeight="1" spans="1:8">
      <c r="A1278" s="354">
        <f t="shared" si="78"/>
        <v>5</v>
      </c>
      <c r="B1278" s="236">
        <v>22403</v>
      </c>
      <c r="C1278" s="242" t="s">
        <v>1658</v>
      </c>
      <c r="D1278" s="371"/>
      <c r="E1278" s="371"/>
      <c r="F1278" s="372" t="str">
        <f t="shared" si="79"/>
        <v/>
      </c>
      <c r="G1278" s="370" t="str">
        <f t="shared" si="80"/>
        <v>否</v>
      </c>
      <c r="H1278" s="218" t="str">
        <f t="shared" si="81"/>
        <v>款</v>
      </c>
    </row>
    <row r="1279" s="264" customFormat="1" ht="36" customHeight="1" spans="1:8">
      <c r="A1279" s="354">
        <f t="shared" si="78"/>
        <v>7</v>
      </c>
      <c r="B1279" s="236">
        <v>2240301</v>
      </c>
      <c r="C1279" s="242" t="s">
        <v>1659</v>
      </c>
      <c r="D1279" s="371">
        <v>0</v>
      </c>
      <c r="E1279" s="371"/>
      <c r="F1279" s="372" t="str">
        <f t="shared" si="79"/>
        <v/>
      </c>
      <c r="G1279" s="370" t="str">
        <f t="shared" si="80"/>
        <v>否</v>
      </c>
      <c r="H1279" s="218" t="str">
        <f t="shared" si="81"/>
        <v>项</v>
      </c>
    </row>
    <row r="1280" s="264" customFormat="1" ht="36" customHeight="1" spans="1:8">
      <c r="A1280" s="354">
        <f t="shared" si="78"/>
        <v>7</v>
      </c>
      <c r="B1280" s="236">
        <v>2240302</v>
      </c>
      <c r="C1280" s="242" t="s">
        <v>1660</v>
      </c>
      <c r="D1280" s="371">
        <v>0</v>
      </c>
      <c r="E1280" s="371"/>
      <c r="F1280" s="372" t="str">
        <f t="shared" si="79"/>
        <v/>
      </c>
      <c r="G1280" s="370" t="str">
        <f t="shared" si="80"/>
        <v>否</v>
      </c>
      <c r="H1280" s="218" t="str">
        <f t="shared" si="81"/>
        <v>项</v>
      </c>
    </row>
    <row r="1281" s="264" customFormat="1" ht="36" customHeight="1" spans="1:8">
      <c r="A1281" s="354">
        <f t="shared" si="78"/>
        <v>7</v>
      </c>
      <c r="B1281" s="236">
        <v>2240303</v>
      </c>
      <c r="C1281" s="242" t="s">
        <v>1661</v>
      </c>
      <c r="D1281" s="371">
        <v>0</v>
      </c>
      <c r="E1281" s="371"/>
      <c r="F1281" s="372" t="str">
        <f t="shared" si="79"/>
        <v/>
      </c>
      <c r="G1281" s="370" t="str">
        <f t="shared" si="80"/>
        <v>否</v>
      </c>
      <c r="H1281" s="218" t="str">
        <f t="shared" si="81"/>
        <v>项</v>
      </c>
    </row>
    <row r="1282" s="264" customFormat="1" ht="36" customHeight="1" spans="1:8">
      <c r="A1282" s="354">
        <f t="shared" si="78"/>
        <v>7</v>
      </c>
      <c r="B1282" s="236">
        <v>2240304</v>
      </c>
      <c r="C1282" s="242" t="s">
        <v>1662</v>
      </c>
      <c r="D1282" s="371">
        <v>0</v>
      </c>
      <c r="E1282" s="371"/>
      <c r="F1282" s="372" t="str">
        <f t="shared" si="79"/>
        <v/>
      </c>
      <c r="G1282" s="370" t="str">
        <f t="shared" si="80"/>
        <v>否</v>
      </c>
      <c r="H1282" s="218" t="str">
        <f t="shared" si="81"/>
        <v>项</v>
      </c>
    </row>
    <row r="1283" s="264" customFormat="1" ht="36" customHeight="1" spans="1:8">
      <c r="A1283" s="354">
        <f t="shared" si="78"/>
        <v>7</v>
      </c>
      <c r="B1283" s="236">
        <v>2240399</v>
      </c>
      <c r="C1283" s="242" t="s">
        <v>1663</v>
      </c>
      <c r="D1283" s="371">
        <v>0</v>
      </c>
      <c r="E1283" s="371"/>
      <c r="F1283" s="372" t="str">
        <f t="shared" si="79"/>
        <v/>
      </c>
      <c r="G1283" s="370" t="str">
        <f t="shared" si="80"/>
        <v>否</v>
      </c>
      <c r="H1283" s="218" t="str">
        <f t="shared" si="81"/>
        <v>项</v>
      </c>
    </row>
    <row r="1284" s="218" customFormat="1" ht="36" customHeight="1" spans="1:8">
      <c r="A1284" s="354">
        <f t="shared" ref="A1284:A1331" si="82">LEN(B1284)</f>
        <v>5</v>
      </c>
      <c r="B1284" s="236">
        <v>22404</v>
      </c>
      <c r="C1284" s="237" t="s">
        <v>1119</v>
      </c>
      <c r="D1284" s="371">
        <f>SUM(D1285:D1291)</f>
        <v>0</v>
      </c>
      <c r="E1284" s="371">
        <f>SUM(E1285:E1291)</f>
        <v>0</v>
      </c>
      <c r="F1284" s="372" t="str">
        <f t="shared" ref="F1284:F1330" si="83">IF(D1284&gt;0,E1284/D1284-1,IF(D1284&lt;0,-(E1284/D1284-1),""))</f>
        <v/>
      </c>
      <c r="G1284" s="370" t="str">
        <f t="shared" ref="G1284:G1330" si="84">IF(LEN(B1284)=3,"是",IF(C1284&lt;&gt;"",IF(SUM(D1284:E1284)&lt;&gt;0,"是","否"),"是"))</f>
        <v>否</v>
      </c>
      <c r="H1284" s="218" t="str">
        <f t="shared" ref="H1284:H1328" si="85">IF(LEN(B1284)=3,"类",IF(LEN(B1284)=5,"款","项"))</f>
        <v>款</v>
      </c>
    </row>
    <row r="1285" s="264" customFormat="1" ht="36" customHeight="1" spans="1:8">
      <c r="A1285" s="354">
        <f t="shared" si="82"/>
        <v>7</v>
      </c>
      <c r="B1285" s="236">
        <v>2240401</v>
      </c>
      <c r="C1285" s="237" t="s">
        <v>139</v>
      </c>
      <c r="D1285" s="371">
        <v>0</v>
      </c>
      <c r="E1285" s="371"/>
      <c r="F1285" s="372" t="str">
        <f t="shared" si="83"/>
        <v/>
      </c>
      <c r="G1285" s="370" t="str">
        <f t="shared" si="84"/>
        <v>否</v>
      </c>
      <c r="H1285" s="218" t="str">
        <f t="shared" si="85"/>
        <v>项</v>
      </c>
    </row>
    <row r="1286" s="264" customFormat="1" ht="36" customHeight="1" spans="1:8">
      <c r="A1286" s="354">
        <f t="shared" si="82"/>
        <v>7</v>
      </c>
      <c r="B1286" s="236">
        <v>2240402</v>
      </c>
      <c r="C1286" s="237" t="s">
        <v>140</v>
      </c>
      <c r="D1286" s="371">
        <v>0</v>
      </c>
      <c r="E1286" s="371"/>
      <c r="F1286" s="372" t="str">
        <f t="shared" si="83"/>
        <v/>
      </c>
      <c r="G1286" s="370" t="str">
        <f t="shared" si="84"/>
        <v>否</v>
      </c>
      <c r="H1286" s="218" t="str">
        <f t="shared" si="85"/>
        <v>项</v>
      </c>
    </row>
    <row r="1287" s="264" customFormat="1" ht="36" customHeight="1" spans="1:8">
      <c r="A1287" s="354">
        <f t="shared" si="82"/>
        <v>7</v>
      </c>
      <c r="B1287" s="236">
        <v>2240403</v>
      </c>
      <c r="C1287" s="237" t="s">
        <v>141</v>
      </c>
      <c r="D1287" s="371">
        <v>0</v>
      </c>
      <c r="E1287" s="371"/>
      <c r="F1287" s="372" t="str">
        <f t="shared" si="83"/>
        <v/>
      </c>
      <c r="G1287" s="370" t="str">
        <f t="shared" si="84"/>
        <v>否</v>
      </c>
      <c r="H1287" s="218" t="str">
        <f t="shared" si="85"/>
        <v>项</v>
      </c>
    </row>
    <row r="1288" s="264" customFormat="1" ht="36" customHeight="1" spans="1:8">
      <c r="A1288" s="354">
        <f t="shared" si="82"/>
        <v>7</v>
      </c>
      <c r="B1288" s="236">
        <v>2240404</v>
      </c>
      <c r="C1288" s="240" t="s">
        <v>1664</v>
      </c>
      <c r="D1288" s="371">
        <v>0</v>
      </c>
      <c r="E1288" s="371"/>
      <c r="F1288" s="372" t="str">
        <f t="shared" si="83"/>
        <v/>
      </c>
      <c r="G1288" s="370" t="str">
        <f t="shared" si="84"/>
        <v>否</v>
      </c>
      <c r="H1288" s="218" t="str">
        <f t="shared" si="85"/>
        <v>项</v>
      </c>
    </row>
    <row r="1289" s="264" customFormat="1" ht="36" customHeight="1" spans="1:8">
      <c r="A1289" s="354">
        <f t="shared" si="82"/>
        <v>7</v>
      </c>
      <c r="B1289" s="236">
        <v>2240405</v>
      </c>
      <c r="C1289" s="240" t="s">
        <v>1665</v>
      </c>
      <c r="D1289" s="371">
        <v>0</v>
      </c>
      <c r="E1289" s="371"/>
      <c r="F1289" s="372" t="str">
        <f t="shared" si="83"/>
        <v/>
      </c>
      <c r="G1289" s="370" t="str">
        <f t="shared" si="84"/>
        <v>否</v>
      </c>
      <c r="H1289" s="218" t="str">
        <f t="shared" si="85"/>
        <v>项</v>
      </c>
    </row>
    <row r="1290" s="264" customFormat="1" ht="36" customHeight="1" spans="1:8">
      <c r="A1290" s="354">
        <f t="shared" si="82"/>
        <v>7</v>
      </c>
      <c r="B1290" s="236">
        <v>2240450</v>
      </c>
      <c r="C1290" s="237" t="s">
        <v>148</v>
      </c>
      <c r="D1290" s="371">
        <v>0</v>
      </c>
      <c r="E1290" s="371"/>
      <c r="F1290" s="372" t="str">
        <f t="shared" si="83"/>
        <v/>
      </c>
      <c r="G1290" s="370" t="str">
        <f t="shared" si="84"/>
        <v>否</v>
      </c>
      <c r="H1290" s="218" t="str">
        <f t="shared" si="85"/>
        <v>项</v>
      </c>
    </row>
    <row r="1291" s="264" customFormat="1" ht="36" customHeight="1" spans="1:8">
      <c r="A1291" s="354">
        <f t="shared" si="82"/>
        <v>7</v>
      </c>
      <c r="B1291" s="236">
        <v>2240499</v>
      </c>
      <c r="C1291" s="240" t="s">
        <v>1666</v>
      </c>
      <c r="D1291" s="371">
        <v>0</v>
      </c>
      <c r="E1291" s="371"/>
      <c r="F1291" s="372" t="str">
        <f t="shared" si="83"/>
        <v/>
      </c>
      <c r="G1291" s="370" t="str">
        <f t="shared" si="84"/>
        <v>否</v>
      </c>
      <c r="H1291" s="218" t="str">
        <f t="shared" si="85"/>
        <v>项</v>
      </c>
    </row>
    <row r="1292" s="218" customFormat="1" ht="36" customHeight="1" spans="1:8">
      <c r="A1292" s="354">
        <f t="shared" si="82"/>
        <v>5</v>
      </c>
      <c r="B1292" s="236">
        <v>22405</v>
      </c>
      <c r="C1292" s="237" t="s">
        <v>1123</v>
      </c>
      <c r="D1292" s="371">
        <f>SUM(D1293:D1304)</f>
        <v>126</v>
      </c>
      <c r="E1292" s="371">
        <f>SUM(E1293:E1304)</f>
        <v>125</v>
      </c>
      <c r="F1292" s="372">
        <f t="shared" si="83"/>
        <v>-0.008</v>
      </c>
      <c r="G1292" s="370" t="str">
        <f t="shared" si="84"/>
        <v>是</v>
      </c>
      <c r="H1292" s="218" t="str">
        <f t="shared" si="85"/>
        <v>款</v>
      </c>
    </row>
    <row r="1293" s="264" customFormat="1" ht="36" customHeight="1" spans="1:8">
      <c r="A1293" s="354">
        <f t="shared" si="82"/>
        <v>7</v>
      </c>
      <c r="B1293" s="236">
        <v>2240501</v>
      </c>
      <c r="C1293" s="237" t="s">
        <v>139</v>
      </c>
      <c r="D1293" s="371">
        <v>124</v>
      </c>
      <c r="E1293" s="371">
        <v>123</v>
      </c>
      <c r="F1293" s="372">
        <f t="shared" si="83"/>
        <v>-0.008</v>
      </c>
      <c r="G1293" s="370" t="str">
        <f t="shared" si="84"/>
        <v>是</v>
      </c>
      <c r="H1293" s="218" t="str">
        <f t="shared" si="85"/>
        <v>项</v>
      </c>
    </row>
    <row r="1294" s="264" customFormat="1" ht="36" customHeight="1" spans="1:8">
      <c r="A1294" s="354">
        <f t="shared" si="82"/>
        <v>7</v>
      </c>
      <c r="B1294" s="236">
        <v>2240502</v>
      </c>
      <c r="C1294" s="237" t="s">
        <v>140</v>
      </c>
      <c r="D1294" s="371">
        <v>0</v>
      </c>
      <c r="E1294" s="371"/>
      <c r="F1294" s="372" t="str">
        <f t="shared" si="83"/>
        <v/>
      </c>
      <c r="G1294" s="370" t="str">
        <f t="shared" si="84"/>
        <v>否</v>
      </c>
      <c r="H1294" s="218" t="str">
        <f t="shared" si="85"/>
        <v>项</v>
      </c>
    </row>
    <row r="1295" s="264" customFormat="1" ht="36" customHeight="1" spans="1:8">
      <c r="A1295" s="354">
        <f t="shared" si="82"/>
        <v>7</v>
      </c>
      <c r="B1295" s="236">
        <v>2240503</v>
      </c>
      <c r="C1295" s="237" t="s">
        <v>141</v>
      </c>
      <c r="D1295" s="371">
        <v>0</v>
      </c>
      <c r="E1295" s="371"/>
      <c r="F1295" s="372" t="str">
        <f t="shared" si="83"/>
        <v/>
      </c>
      <c r="G1295" s="370" t="str">
        <f t="shared" si="84"/>
        <v>否</v>
      </c>
      <c r="H1295" s="218" t="str">
        <f t="shared" si="85"/>
        <v>项</v>
      </c>
    </row>
    <row r="1296" s="264" customFormat="1" ht="36" customHeight="1" spans="1:8">
      <c r="A1296" s="354">
        <f t="shared" si="82"/>
        <v>7</v>
      </c>
      <c r="B1296" s="236">
        <v>2240504</v>
      </c>
      <c r="C1296" s="237" t="s">
        <v>1124</v>
      </c>
      <c r="D1296" s="371">
        <v>0</v>
      </c>
      <c r="E1296" s="371"/>
      <c r="F1296" s="372" t="str">
        <f t="shared" si="83"/>
        <v/>
      </c>
      <c r="G1296" s="370" t="str">
        <f t="shared" si="84"/>
        <v>否</v>
      </c>
      <c r="H1296" s="218" t="str">
        <f t="shared" si="85"/>
        <v>项</v>
      </c>
    </row>
    <row r="1297" s="264" customFormat="1" ht="36" customHeight="1" spans="1:8">
      <c r="A1297" s="354">
        <f t="shared" si="82"/>
        <v>7</v>
      </c>
      <c r="B1297" s="236">
        <v>2240505</v>
      </c>
      <c r="C1297" s="237" t="s">
        <v>1125</v>
      </c>
      <c r="D1297" s="371">
        <v>2</v>
      </c>
      <c r="E1297" s="371">
        <v>2</v>
      </c>
      <c r="F1297" s="372">
        <f t="shared" si="83"/>
        <v>0</v>
      </c>
      <c r="G1297" s="370" t="str">
        <f t="shared" si="84"/>
        <v>是</v>
      </c>
      <c r="H1297" s="218" t="str">
        <f t="shared" si="85"/>
        <v>项</v>
      </c>
    </row>
    <row r="1298" s="264" customFormat="1" ht="36" customHeight="1" spans="1:8">
      <c r="A1298" s="354">
        <f t="shared" si="82"/>
        <v>7</v>
      </c>
      <c r="B1298" s="236">
        <v>2240506</v>
      </c>
      <c r="C1298" s="237" t="s">
        <v>1126</v>
      </c>
      <c r="D1298" s="371">
        <v>0</v>
      </c>
      <c r="E1298" s="371"/>
      <c r="F1298" s="372" t="str">
        <f t="shared" si="83"/>
        <v/>
      </c>
      <c r="G1298" s="370" t="str">
        <f t="shared" si="84"/>
        <v>否</v>
      </c>
      <c r="H1298" s="218" t="str">
        <f t="shared" si="85"/>
        <v>项</v>
      </c>
    </row>
    <row r="1299" s="264" customFormat="1" ht="36" customHeight="1" spans="1:8">
      <c r="A1299" s="354">
        <f t="shared" si="82"/>
        <v>7</v>
      </c>
      <c r="B1299" s="236">
        <v>2240507</v>
      </c>
      <c r="C1299" s="237" t="s">
        <v>1127</v>
      </c>
      <c r="D1299" s="371">
        <v>0</v>
      </c>
      <c r="E1299" s="371"/>
      <c r="F1299" s="372" t="str">
        <f t="shared" si="83"/>
        <v/>
      </c>
      <c r="G1299" s="370" t="str">
        <f t="shared" si="84"/>
        <v>否</v>
      </c>
      <c r="H1299" s="218" t="str">
        <f t="shared" si="85"/>
        <v>项</v>
      </c>
    </row>
    <row r="1300" s="264" customFormat="1" ht="36" customHeight="1" spans="1:8">
      <c r="A1300" s="354">
        <f t="shared" si="82"/>
        <v>7</v>
      </c>
      <c r="B1300" s="236">
        <v>2240508</v>
      </c>
      <c r="C1300" s="237" t="s">
        <v>1128</v>
      </c>
      <c r="D1300" s="371">
        <v>0</v>
      </c>
      <c r="E1300" s="371"/>
      <c r="F1300" s="372" t="str">
        <f t="shared" si="83"/>
        <v/>
      </c>
      <c r="G1300" s="370" t="str">
        <f t="shared" si="84"/>
        <v>否</v>
      </c>
      <c r="H1300" s="218" t="str">
        <f t="shared" si="85"/>
        <v>项</v>
      </c>
    </row>
    <row r="1301" s="264" customFormat="1" ht="36" customHeight="1" spans="1:8">
      <c r="A1301" s="354">
        <f t="shared" si="82"/>
        <v>7</v>
      </c>
      <c r="B1301" s="236">
        <v>2240509</v>
      </c>
      <c r="C1301" s="237" t="s">
        <v>1129</v>
      </c>
      <c r="D1301" s="371">
        <v>0</v>
      </c>
      <c r="E1301" s="371"/>
      <c r="F1301" s="372" t="str">
        <f t="shared" si="83"/>
        <v/>
      </c>
      <c r="G1301" s="370" t="str">
        <f t="shared" si="84"/>
        <v>否</v>
      </c>
      <c r="H1301" s="218" t="str">
        <f t="shared" si="85"/>
        <v>项</v>
      </c>
    </row>
    <row r="1302" s="264" customFormat="1" ht="36" customHeight="1" spans="1:8">
      <c r="A1302" s="354">
        <f t="shared" si="82"/>
        <v>7</v>
      </c>
      <c r="B1302" s="236">
        <v>2240510</v>
      </c>
      <c r="C1302" s="237" t="s">
        <v>1130</v>
      </c>
      <c r="D1302" s="371">
        <v>0</v>
      </c>
      <c r="E1302" s="371"/>
      <c r="F1302" s="372" t="str">
        <f t="shared" si="83"/>
        <v/>
      </c>
      <c r="G1302" s="370" t="str">
        <f t="shared" si="84"/>
        <v>否</v>
      </c>
      <c r="H1302" s="218" t="str">
        <f t="shared" si="85"/>
        <v>项</v>
      </c>
    </row>
    <row r="1303" s="264" customFormat="1" ht="36" customHeight="1" spans="1:8">
      <c r="A1303" s="354">
        <f t="shared" si="82"/>
        <v>7</v>
      </c>
      <c r="B1303" s="236">
        <v>2240550</v>
      </c>
      <c r="C1303" s="237" t="s">
        <v>1131</v>
      </c>
      <c r="D1303" s="371">
        <v>0</v>
      </c>
      <c r="E1303" s="371"/>
      <c r="F1303" s="372" t="str">
        <f t="shared" si="83"/>
        <v/>
      </c>
      <c r="G1303" s="370" t="str">
        <f t="shared" si="84"/>
        <v>否</v>
      </c>
      <c r="H1303" s="218" t="str">
        <f t="shared" si="85"/>
        <v>项</v>
      </c>
    </row>
    <row r="1304" s="264" customFormat="1" ht="36" customHeight="1" spans="1:8">
      <c r="A1304" s="354">
        <f t="shared" si="82"/>
        <v>7</v>
      </c>
      <c r="B1304" s="236">
        <v>2240599</v>
      </c>
      <c r="C1304" s="237" t="s">
        <v>1132</v>
      </c>
      <c r="D1304" s="371">
        <v>0</v>
      </c>
      <c r="E1304" s="371"/>
      <c r="F1304" s="372" t="str">
        <f t="shared" si="83"/>
        <v/>
      </c>
      <c r="G1304" s="370" t="str">
        <f t="shared" si="84"/>
        <v>否</v>
      </c>
      <c r="H1304" s="218" t="str">
        <f t="shared" si="85"/>
        <v>项</v>
      </c>
    </row>
    <row r="1305" s="218" customFormat="1" ht="36" customHeight="1" spans="1:8">
      <c r="A1305" s="354">
        <f t="shared" si="82"/>
        <v>5</v>
      </c>
      <c r="B1305" s="236">
        <v>22406</v>
      </c>
      <c r="C1305" s="237" t="s">
        <v>1133</v>
      </c>
      <c r="D1305" s="371">
        <f>SUM(D1306:D1308)</f>
        <v>44</v>
      </c>
      <c r="E1305" s="371">
        <f>SUM(E1306:E1308)</f>
        <v>436</v>
      </c>
      <c r="F1305" s="372">
        <f t="shared" si="83"/>
        <v>8.909</v>
      </c>
      <c r="G1305" s="370" t="str">
        <f t="shared" si="84"/>
        <v>是</v>
      </c>
      <c r="H1305" s="218" t="str">
        <f t="shared" si="85"/>
        <v>款</v>
      </c>
    </row>
    <row r="1306" s="264" customFormat="1" ht="36" customHeight="1" spans="1:8">
      <c r="A1306" s="354">
        <f t="shared" si="82"/>
        <v>7</v>
      </c>
      <c r="B1306" s="236">
        <v>2240601</v>
      </c>
      <c r="C1306" s="237" t="s">
        <v>1134</v>
      </c>
      <c r="D1306" s="371">
        <v>44</v>
      </c>
      <c r="E1306" s="371">
        <v>189</v>
      </c>
      <c r="F1306" s="372">
        <f t="shared" si="83"/>
        <v>3.295</v>
      </c>
      <c r="G1306" s="370" t="str">
        <f t="shared" si="84"/>
        <v>是</v>
      </c>
      <c r="H1306" s="218" t="str">
        <f t="shared" si="85"/>
        <v>项</v>
      </c>
    </row>
    <row r="1307" s="264" customFormat="1" ht="36" customHeight="1" spans="1:8">
      <c r="A1307" s="354">
        <f t="shared" si="82"/>
        <v>7</v>
      </c>
      <c r="B1307" s="236">
        <v>2240602</v>
      </c>
      <c r="C1307" s="237" t="s">
        <v>1135</v>
      </c>
      <c r="D1307" s="371">
        <v>0</v>
      </c>
      <c r="E1307" s="371">
        <v>227</v>
      </c>
      <c r="F1307" s="372" t="str">
        <f t="shared" si="83"/>
        <v/>
      </c>
      <c r="G1307" s="370" t="str">
        <f t="shared" si="84"/>
        <v>是</v>
      </c>
      <c r="H1307" s="218" t="str">
        <f t="shared" si="85"/>
        <v>项</v>
      </c>
    </row>
    <row r="1308" s="264" customFormat="1" ht="36" customHeight="1" spans="1:8">
      <c r="A1308" s="354">
        <f t="shared" si="82"/>
        <v>7</v>
      </c>
      <c r="B1308" s="236">
        <v>2240699</v>
      </c>
      <c r="C1308" s="237" t="s">
        <v>1136</v>
      </c>
      <c r="D1308" s="371">
        <v>0</v>
      </c>
      <c r="E1308" s="371">
        <v>20</v>
      </c>
      <c r="F1308" s="372" t="str">
        <f t="shared" si="83"/>
        <v/>
      </c>
      <c r="G1308" s="370" t="str">
        <f t="shared" si="84"/>
        <v>是</v>
      </c>
      <c r="H1308" s="218" t="str">
        <f t="shared" si="85"/>
        <v>项</v>
      </c>
    </row>
    <row r="1309" s="218" customFormat="1" ht="36" customHeight="1" spans="1:8">
      <c r="A1309" s="354">
        <f t="shared" si="82"/>
        <v>5</v>
      </c>
      <c r="B1309" s="236">
        <v>22407</v>
      </c>
      <c r="C1309" s="237" t="s">
        <v>1137</v>
      </c>
      <c r="D1309" s="371">
        <f>SUM(D1310:D1314)</f>
        <v>1</v>
      </c>
      <c r="E1309" s="371">
        <f>SUM(E1310:E1314)</f>
        <v>77</v>
      </c>
      <c r="F1309" s="372">
        <f t="shared" si="83"/>
        <v>76</v>
      </c>
      <c r="G1309" s="370" t="str">
        <f t="shared" si="84"/>
        <v>是</v>
      </c>
      <c r="H1309" s="218" t="str">
        <f t="shared" si="85"/>
        <v>款</v>
      </c>
    </row>
    <row r="1310" s="264" customFormat="1" ht="36" customHeight="1" spans="1:8">
      <c r="A1310" s="354">
        <f t="shared" si="82"/>
        <v>7</v>
      </c>
      <c r="B1310" s="236">
        <v>2240701</v>
      </c>
      <c r="C1310" s="374" t="s">
        <v>1138</v>
      </c>
      <c r="D1310" s="371">
        <v>0</v>
      </c>
      <c r="E1310" s="371"/>
      <c r="F1310" s="372" t="str">
        <f t="shared" si="83"/>
        <v/>
      </c>
      <c r="G1310" s="370" t="str">
        <f t="shared" si="84"/>
        <v>否</v>
      </c>
      <c r="H1310" s="218" t="str">
        <f t="shared" si="85"/>
        <v>项</v>
      </c>
    </row>
    <row r="1311" s="264" customFormat="1" ht="36" customHeight="1" spans="1:8">
      <c r="A1311" s="354">
        <f t="shared" si="82"/>
        <v>7</v>
      </c>
      <c r="B1311" s="236">
        <v>2240702</v>
      </c>
      <c r="C1311" s="374" t="s">
        <v>1139</v>
      </c>
      <c r="D1311" s="371">
        <v>0</v>
      </c>
      <c r="E1311" s="371"/>
      <c r="F1311" s="372" t="str">
        <f t="shared" si="83"/>
        <v/>
      </c>
      <c r="G1311" s="370" t="str">
        <f t="shared" si="84"/>
        <v>否</v>
      </c>
      <c r="H1311" s="218" t="str">
        <f t="shared" si="85"/>
        <v>项</v>
      </c>
    </row>
    <row r="1312" s="264" customFormat="1" ht="36" customHeight="1" spans="1:8">
      <c r="A1312" s="354">
        <f t="shared" si="82"/>
        <v>7</v>
      </c>
      <c r="B1312" s="236">
        <v>2240703</v>
      </c>
      <c r="C1312" s="237" t="s">
        <v>1140</v>
      </c>
      <c r="D1312" s="371">
        <v>1</v>
      </c>
      <c r="E1312" s="371">
        <v>77</v>
      </c>
      <c r="F1312" s="372">
        <f t="shared" si="83"/>
        <v>76</v>
      </c>
      <c r="G1312" s="370" t="str">
        <f t="shared" si="84"/>
        <v>是</v>
      </c>
      <c r="H1312" s="218" t="str">
        <f t="shared" si="85"/>
        <v>项</v>
      </c>
    </row>
    <row r="1313" s="264" customFormat="1" ht="36" customHeight="1" spans="1:8">
      <c r="A1313" s="354">
        <f t="shared" si="82"/>
        <v>7</v>
      </c>
      <c r="B1313" s="236">
        <v>2240704</v>
      </c>
      <c r="C1313" s="237" t="s">
        <v>1141</v>
      </c>
      <c r="D1313" s="371">
        <v>0</v>
      </c>
      <c r="E1313" s="371"/>
      <c r="F1313" s="372" t="str">
        <f t="shared" si="83"/>
        <v/>
      </c>
      <c r="G1313" s="370" t="str">
        <f t="shared" si="84"/>
        <v>否</v>
      </c>
      <c r="H1313" s="218" t="str">
        <f t="shared" si="85"/>
        <v>项</v>
      </c>
    </row>
    <row r="1314" s="264" customFormat="1" ht="36" customHeight="1" spans="1:8">
      <c r="A1314" s="354">
        <f t="shared" si="82"/>
        <v>7</v>
      </c>
      <c r="B1314" s="236">
        <v>2240799</v>
      </c>
      <c r="C1314" s="237" t="s">
        <v>1667</v>
      </c>
      <c r="D1314" s="371">
        <v>0</v>
      </c>
      <c r="E1314" s="371"/>
      <c r="F1314" s="372" t="str">
        <f t="shared" si="83"/>
        <v/>
      </c>
      <c r="G1314" s="370" t="str">
        <f t="shared" si="84"/>
        <v>否</v>
      </c>
      <c r="H1314" s="218" t="str">
        <f t="shared" si="85"/>
        <v>项</v>
      </c>
    </row>
    <row r="1315" s="218" customFormat="1" ht="36" customHeight="1" spans="1:8">
      <c r="A1315" s="354">
        <f t="shared" si="82"/>
        <v>5</v>
      </c>
      <c r="B1315" s="236">
        <v>22499</v>
      </c>
      <c r="C1315" s="237" t="s">
        <v>1143</v>
      </c>
      <c r="D1315" s="371">
        <f>D1316</f>
        <v>22</v>
      </c>
      <c r="E1315" s="371">
        <f>E1316</f>
        <v>35</v>
      </c>
      <c r="F1315" s="372">
        <f t="shared" si="83"/>
        <v>0.591</v>
      </c>
      <c r="G1315" s="370" t="str">
        <f t="shared" si="84"/>
        <v>是</v>
      </c>
      <c r="H1315" s="218" t="str">
        <f t="shared" si="85"/>
        <v>款</v>
      </c>
    </row>
    <row r="1316" s="264" customFormat="1" ht="36" customHeight="1" spans="1:8">
      <c r="A1316" s="354">
        <f t="shared" si="82"/>
        <v>7</v>
      </c>
      <c r="B1316" s="245">
        <v>2249999</v>
      </c>
      <c r="C1316" s="237" t="s">
        <v>1144</v>
      </c>
      <c r="D1316" s="371">
        <v>22</v>
      </c>
      <c r="E1316" s="371">
        <v>35</v>
      </c>
      <c r="F1316" s="372">
        <f t="shared" si="83"/>
        <v>0.591</v>
      </c>
      <c r="G1316" s="370" t="str">
        <f t="shared" si="84"/>
        <v>是</v>
      </c>
      <c r="H1316" s="218" t="str">
        <f t="shared" si="85"/>
        <v>项</v>
      </c>
    </row>
    <row r="1317" s="218" customFormat="1" ht="36" customHeight="1" spans="1:8">
      <c r="A1317" s="354">
        <f t="shared" si="82"/>
        <v>3</v>
      </c>
      <c r="B1317" s="231">
        <v>227</v>
      </c>
      <c r="C1317" s="232" t="s">
        <v>120</v>
      </c>
      <c r="D1317" s="368"/>
      <c r="E1317" s="368">
        <v>4000</v>
      </c>
      <c r="F1317" s="369" t="str">
        <f t="shared" si="83"/>
        <v/>
      </c>
      <c r="G1317" s="370" t="str">
        <f t="shared" si="84"/>
        <v>是</v>
      </c>
      <c r="H1317" s="218" t="str">
        <f t="shared" si="85"/>
        <v>类</v>
      </c>
    </row>
    <row r="1318" s="218" customFormat="1" ht="36" customHeight="1" spans="1:8">
      <c r="A1318" s="354">
        <f t="shared" si="82"/>
        <v>3</v>
      </c>
      <c r="B1318" s="231">
        <v>232</v>
      </c>
      <c r="C1318" s="232" t="s">
        <v>122</v>
      </c>
      <c r="D1318" s="368">
        <f>D1319</f>
        <v>7079</v>
      </c>
      <c r="E1318" s="368">
        <f>E1319</f>
        <v>9200</v>
      </c>
      <c r="F1318" s="369">
        <f t="shared" si="83"/>
        <v>0.3</v>
      </c>
      <c r="G1318" s="370" t="str">
        <f t="shared" si="84"/>
        <v>是</v>
      </c>
      <c r="H1318" s="218" t="str">
        <f t="shared" si="85"/>
        <v>类</v>
      </c>
    </row>
    <row r="1319" s="218" customFormat="1" ht="36" customHeight="1" spans="1:8">
      <c r="A1319" s="354">
        <f t="shared" si="82"/>
        <v>5</v>
      </c>
      <c r="B1319" s="236">
        <v>23203</v>
      </c>
      <c r="C1319" s="237" t="s">
        <v>1145</v>
      </c>
      <c r="D1319" s="371">
        <f>SUM(D1320:D1323)</f>
        <v>7079</v>
      </c>
      <c r="E1319" s="371">
        <f>SUM(E1320:E1323)</f>
        <v>9200</v>
      </c>
      <c r="F1319" s="372">
        <f t="shared" si="83"/>
        <v>0.3</v>
      </c>
      <c r="G1319" s="370" t="str">
        <f t="shared" si="84"/>
        <v>是</v>
      </c>
      <c r="H1319" s="218" t="str">
        <f t="shared" si="85"/>
        <v>款</v>
      </c>
    </row>
    <row r="1320" s="264" customFormat="1" ht="36" customHeight="1" spans="1:8">
      <c r="A1320" s="354">
        <f t="shared" si="82"/>
        <v>7</v>
      </c>
      <c r="B1320" s="236">
        <v>2320301</v>
      </c>
      <c r="C1320" s="237" t="s">
        <v>1146</v>
      </c>
      <c r="D1320" s="371">
        <v>7079</v>
      </c>
      <c r="E1320" s="371">
        <v>9200</v>
      </c>
      <c r="F1320" s="372">
        <f t="shared" si="83"/>
        <v>0.3</v>
      </c>
      <c r="G1320" s="370" t="str">
        <f t="shared" si="84"/>
        <v>是</v>
      </c>
      <c r="H1320" s="218" t="str">
        <f t="shared" si="85"/>
        <v>项</v>
      </c>
    </row>
    <row r="1321" s="264" customFormat="1" ht="36" customHeight="1" spans="1:8">
      <c r="A1321" s="354">
        <f t="shared" si="82"/>
        <v>7</v>
      </c>
      <c r="B1321" s="236">
        <v>2320302</v>
      </c>
      <c r="C1321" s="237" t="s">
        <v>1147</v>
      </c>
      <c r="D1321" s="371">
        <v>0</v>
      </c>
      <c r="E1321" s="371">
        <v>0</v>
      </c>
      <c r="F1321" s="372" t="str">
        <f t="shared" si="83"/>
        <v/>
      </c>
      <c r="G1321" s="370" t="str">
        <f t="shared" si="84"/>
        <v>否</v>
      </c>
      <c r="H1321" s="218" t="str">
        <f t="shared" si="85"/>
        <v>项</v>
      </c>
    </row>
    <row r="1322" s="264" customFormat="1" ht="36" customHeight="1" spans="1:8">
      <c r="A1322" s="354">
        <f t="shared" si="82"/>
        <v>7</v>
      </c>
      <c r="B1322" s="236">
        <v>2320303</v>
      </c>
      <c r="C1322" s="237" t="s">
        <v>1148</v>
      </c>
      <c r="D1322" s="371">
        <v>0</v>
      </c>
      <c r="E1322" s="371"/>
      <c r="F1322" s="372" t="str">
        <f t="shared" si="83"/>
        <v/>
      </c>
      <c r="G1322" s="370" t="str">
        <f t="shared" si="84"/>
        <v>否</v>
      </c>
      <c r="H1322" s="218" t="str">
        <f t="shared" si="85"/>
        <v>项</v>
      </c>
    </row>
    <row r="1323" s="264" customFormat="1" ht="36" customHeight="1" spans="1:8">
      <c r="A1323" s="354">
        <f t="shared" si="82"/>
        <v>7</v>
      </c>
      <c r="B1323" s="239">
        <v>2320399</v>
      </c>
      <c r="C1323" s="237" t="s">
        <v>1668</v>
      </c>
      <c r="D1323" s="371">
        <v>0</v>
      </c>
      <c r="E1323" s="371"/>
      <c r="F1323" s="372" t="str">
        <f t="shared" si="83"/>
        <v/>
      </c>
      <c r="G1323" s="370" t="str">
        <f t="shared" si="84"/>
        <v>否</v>
      </c>
      <c r="H1323" s="218" t="str">
        <f t="shared" si="85"/>
        <v>项</v>
      </c>
    </row>
    <row r="1324" s="218" customFormat="1" ht="36" customHeight="1" spans="1:8">
      <c r="A1324" s="354">
        <f t="shared" si="82"/>
        <v>3</v>
      </c>
      <c r="B1324" s="231">
        <v>233</v>
      </c>
      <c r="C1324" s="232" t="s">
        <v>124</v>
      </c>
      <c r="D1324" s="368">
        <f>D1325</f>
        <v>91</v>
      </c>
      <c r="E1324" s="368">
        <f>E1325</f>
        <v>28</v>
      </c>
      <c r="F1324" s="369">
        <f t="shared" si="83"/>
        <v>-0.692</v>
      </c>
      <c r="G1324" s="370" t="str">
        <f t="shared" si="84"/>
        <v>是</v>
      </c>
      <c r="H1324" s="218" t="str">
        <f t="shared" si="85"/>
        <v>类</v>
      </c>
    </row>
    <row r="1325" s="218" customFormat="1" ht="36" customHeight="1" spans="1:8">
      <c r="A1325" s="354">
        <f t="shared" si="82"/>
        <v>5</v>
      </c>
      <c r="B1325" s="236">
        <v>23303</v>
      </c>
      <c r="C1325" s="237" t="s">
        <v>1150</v>
      </c>
      <c r="D1325" s="371">
        <v>91</v>
      </c>
      <c r="E1325" s="371">
        <v>28</v>
      </c>
      <c r="F1325" s="372">
        <f t="shared" si="83"/>
        <v>-0.692</v>
      </c>
      <c r="G1325" s="370" t="str">
        <f t="shared" si="84"/>
        <v>是</v>
      </c>
      <c r="H1325" s="218" t="str">
        <f t="shared" si="85"/>
        <v>款</v>
      </c>
    </row>
    <row r="1326" s="218" customFormat="1" ht="36" customHeight="1" spans="1:8">
      <c r="A1326" s="354">
        <f t="shared" si="82"/>
        <v>3</v>
      </c>
      <c r="B1326" s="231">
        <v>229</v>
      </c>
      <c r="C1326" s="232" t="s">
        <v>126</v>
      </c>
      <c r="D1326" s="368">
        <f>SUM(D1327:D1328)</f>
        <v>462</v>
      </c>
      <c r="E1326" s="368">
        <f>SUM(E1327:E1328)</f>
        <v>4840</v>
      </c>
      <c r="F1326" s="369">
        <f t="shared" si="83"/>
        <v>9.476</v>
      </c>
      <c r="G1326" s="370" t="str">
        <f t="shared" si="84"/>
        <v>是</v>
      </c>
      <c r="H1326" s="218" t="str">
        <f t="shared" si="85"/>
        <v>类</v>
      </c>
    </row>
    <row r="1327" s="218" customFormat="1" ht="36" customHeight="1" spans="1:8">
      <c r="A1327" s="354">
        <f t="shared" si="82"/>
        <v>5</v>
      </c>
      <c r="B1327" s="236">
        <v>22902</v>
      </c>
      <c r="C1327" s="237" t="s">
        <v>1151</v>
      </c>
      <c r="D1327" s="371"/>
      <c r="E1327" s="371">
        <v>4750</v>
      </c>
      <c r="F1327" s="372" t="str">
        <f t="shared" si="83"/>
        <v/>
      </c>
      <c r="G1327" s="370" t="str">
        <f t="shared" si="84"/>
        <v>是</v>
      </c>
      <c r="H1327" s="218" t="str">
        <f t="shared" si="85"/>
        <v>款</v>
      </c>
    </row>
    <row r="1328" s="218" customFormat="1" ht="36" customHeight="1" spans="1:8">
      <c r="A1328" s="354">
        <f t="shared" si="82"/>
        <v>5</v>
      </c>
      <c r="B1328" s="236">
        <v>22999</v>
      </c>
      <c r="C1328" s="237" t="s">
        <v>999</v>
      </c>
      <c r="D1328" s="371">
        <v>462</v>
      </c>
      <c r="E1328" s="371">
        <v>90</v>
      </c>
      <c r="F1328" s="372">
        <f t="shared" si="83"/>
        <v>-0.805</v>
      </c>
      <c r="G1328" s="370" t="str">
        <f t="shared" si="84"/>
        <v>是</v>
      </c>
      <c r="H1328" s="218" t="str">
        <f t="shared" si="85"/>
        <v>款</v>
      </c>
    </row>
    <row r="1329" s="218" customFormat="1" ht="36" customHeight="1" spans="1:7">
      <c r="A1329" s="354">
        <f t="shared" si="82"/>
        <v>0</v>
      </c>
      <c r="B1329" s="246"/>
      <c r="C1329" s="232"/>
      <c r="D1329" s="368"/>
      <c r="E1329" s="368"/>
      <c r="F1329" s="372" t="str">
        <f t="shared" si="83"/>
        <v/>
      </c>
      <c r="G1329" s="370" t="str">
        <f t="shared" si="84"/>
        <v>是</v>
      </c>
    </row>
    <row r="1330" s="218" customFormat="1" ht="36" customHeight="1" spans="1:7">
      <c r="A1330" s="354">
        <f t="shared" si="82"/>
        <v>0</v>
      </c>
      <c r="B1330" s="389"/>
      <c r="C1330" s="390" t="s">
        <v>1561</v>
      </c>
      <c r="D1330" s="368">
        <f>SUM(D1326,D1324,D1318,D1317,D1259,D1201,D1181,D1136,D1126,D1099,D1079,D1009,D945,D834,D811,D730,D657,D528,D471,D415,D363,D273,D252,D249,D4)</f>
        <v>234349</v>
      </c>
      <c r="E1330" s="368">
        <f>SUM(E1326,E1324,E1318,E1317,E1259,E1201,E1181,E1136,E1126,E1099,E1079,E1009,E945,E834,E811,E730,E657,E528,E471,E415,E363,E273,E252,E249,E4)</f>
        <v>241379</v>
      </c>
      <c r="F1330" s="369">
        <f t="shared" si="83"/>
        <v>0.03</v>
      </c>
      <c r="G1330" s="370" t="str">
        <f t="shared" si="84"/>
        <v>是</v>
      </c>
    </row>
    <row r="1331" s="218" customFormat="1" ht="36" customHeight="1" spans="1:6">
      <c r="A1331" s="354">
        <f t="shared" si="82"/>
        <v>0</v>
      </c>
      <c r="C1331" s="391" t="s">
        <v>1669</v>
      </c>
      <c r="D1331" s="392"/>
      <c r="E1331" s="391"/>
      <c r="F1331" s="391"/>
    </row>
    <row r="1332" s="354" customFormat="1" spans="2:8">
      <c r="B1332" s="218"/>
      <c r="C1332" s="218"/>
      <c r="D1332" s="356"/>
      <c r="E1332" s="355"/>
      <c r="F1332" s="218"/>
      <c r="G1332" s="218"/>
      <c r="H1332" s="218"/>
    </row>
    <row r="1333" s="355" customFormat="1" spans="1:8">
      <c r="A1333" s="354"/>
      <c r="B1333" s="218"/>
      <c r="C1333" s="218"/>
      <c r="D1333" s="393"/>
      <c r="F1333" s="218"/>
      <c r="G1333" s="218"/>
      <c r="H1333" s="218"/>
    </row>
    <row r="1334" s="354" customFormat="1" spans="2:8">
      <c r="B1334" s="218"/>
      <c r="C1334" s="218"/>
      <c r="D1334" s="356"/>
      <c r="E1334" s="355"/>
      <c r="F1334" s="218"/>
      <c r="G1334" s="218"/>
      <c r="H1334" s="218"/>
    </row>
    <row r="1335" s="355" customFormat="1" spans="1:8">
      <c r="A1335" s="354"/>
      <c r="B1335" s="218"/>
      <c r="C1335" s="218"/>
      <c r="D1335" s="393"/>
      <c r="F1335" s="218"/>
      <c r="G1335" s="218"/>
      <c r="H1335" s="218"/>
    </row>
    <row r="1336" s="355" customFormat="1" spans="1:8">
      <c r="A1336" s="354"/>
      <c r="B1336" s="218"/>
      <c r="C1336" s="218"/>
      <c r="D1336" s="393"/>
      <c r="F1336" s="218"/>
      <c r="G1336" s="218"/>
      <c r="H1336" s="218"/>
    </row>
    <row r="1337" s="354" customFormat="1" spans="2:8">
      <c r="B1337" s="218"/>
      <c r="C1337" s="218"/>
      <c r="D1337" s="356"/>
      <c r="E1337" s="355"/>
      <c r="F1337" s="218"/>
      <c r="G1337" s="218"/>
      <c r="H1337" s="218"/>
    </row>
    <row r="1338" s="355" customFormat="1" spans="1:8">
      <c r="A1338" s="354"/>
      <c r="B1338" s="218"/>
      <c r="C1338" s="218"/>
      <c r="D1338" s="393"/>
      <c r="F1338" s="218"/>
      <c r="G1338" s="218"/>
      <c r="H1338" s="218"/>
    </row>
    <row r="1339" s="355" customFormat="1" spans="1:8">
      <c r="A1339" s="354"/>
      <c r="B1339" s="218"/>
      <c r="C1339" s="218"/>
      <c r="D1339" s="393"/>
      <c r="F1339" s="218"/>
      <c r="G1339" s="218"/>
      <c r="H1339" s="218"/>
    </row>
    <row r="1340" s="355" customFormat="1" spans="1:8">
      <c r="A1340" s="354"/>
      <c r="B1340" s="218"/>
      <c r="C1340" s="218"/>
      <c r="D1340" s="393"/>
      <c r="F1340" s="218"/>
      <c r="G1340" s="218"/>
      <c r="H1340" s="218"/>
    </row>
    <row r="1341" s="355" customFormat="1" spans="1:8">
      <c r="A1341" s="354"/>
      <c r="B1341" s="218"/>
      <c r="C1341" s="218"/>
      <c r="D1341" s="393"/>
      <c r="F1341" s="218"/>
      <c r="G1341" s="218"/>
      <c r="H1341" s="218"/>
    </row>
    <row r="1342" s="354" customFormat="1" spans="2:8">
      <c r="B1342" s="218"/>
      <c r="C1342" s="218"/>
      <c r="D1342" s="356"/>
      <c r="E1342" s="355"/>
      <c r="F1342" s="218"/>
      <c r="G1342" s="218"/>
      <c r="H1342" s="218"/>
    </row>
    <row r="1343" s="355" customFormat="1" spans="1:8">
      <c r="A1343" s="354"/>
      <c r="B1343" s="218"/>
      <c r="C1343" s="218"/>
      <c r="D1343" s="393"/>
      <c r="F1343" s="218"/>
      <c r="G1343" s="218"/>
      <c r="H1343" s="218"/>
    </row>
  </sheetData>
  <autoFilter ref="A3:H1331">
    <extLst/>
  </autoFilter>
  <mergeCells count="2">
    <mergeCell ref="C1:F1"/>
    <mergeCell ref="C1331:F1331"/>
  </mergeCells>
  <conditionalFormatting sqref="G4:G1330">
    <cfRule type="cellIs" dxfId="2" priority="1" stopIfTrue="1" operator="lessThan">
      <formula>0</formula>
    </cfRule>
  </conditionalFormatting>
  <dataValidations count="3">
    <dataValidation type="custom" allowBlank="1" showInputMessage="1" showErrorMessage="1" sqref="D989:E989">
      <formula1>"ISBLANK(D978)"</formula1>
    </dataValidation>
    <dataValidation type="custom" allowBlank="1" showInputMessage="1" showErrorMessage="1" sqref="D1220:E1220">
      <formula1>"ISBLANK(D1209)"</formula1>
    </dataValidation>
    <dataValidation type="custom" allowBlank="1" showInputMessage="1" showErrorMessage="1" sqref="D1278:E1278">
      <formula1>"ISBLANK(D1256)"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E204"/>
  <sheetViews>
    <sheetView showGridLines="0" showZeros="0" view="pageBreakPreview" zoomScale="85" zoomScaleNormal="100" workbookViewId="0">
      <selection activeCell="G8" sqref="G8"/>
    </sheetView>
  </sheetViews>
  <sheetFormatPr defaultColWidth="9" defaultRowHeight="13.5" outlineLevelCol="4"/>
  <cols>
    <col min="1" max="1" width="69.6333333333333" style="199" customWidth="1"/>
    <col min="2" max="2" width="45.6333333333333" customWidth="1"/>
    <col min="3" max="4" width="16.6333333333333" hidden="1" customWidth="1"/>
  </cols>
  <sheetData>
    <row r="1" s="198" customFormat="1" ht="45" customHeight="1" spans="1:4">
      <c r="A1" s="334" t="str">
        <f>YEAR(封面!$B$7)&amp;"年澄江市一般公共预算支出表(市对下转移支付项目)"</f>
        <v>2022年澄江市一般公共预算支出表(市对下转移支付项目)</v>
      </c>
      <c r="B1" s="334"/>
      <c r="C1" s="334"/>
      <c r="D1" s="334"/>
    </row>
    <row r="2" ht="20.1" customHeight="1" spans="1:4">
      <c r="A2" s="202" t="s">
        <v>1670</v>
      </c>
      <c r="B2" s="320" t="s">
        <v>10</v>
      </c>
      <c r="C2" s="335"/>
      <c r="D2" s="335" t="s">
        <v>10</v>
      </c>
    </row>
    <row r="3" ht="45" customHeight="1" spans="1:5">
      <c r="A3" s="205" t="s">
        <v>1671</v>
      </c>
      <c r="B3" s="68" t="str">
        <f>YEAR(封面!$B$7)&amp;"年预算数"</f>
        <v>2022年预算数</v>
      </c>
      <c r="C3" s="336" t="s">
        <v>1156</v>
      </c>
      <c r="D3" s="68" t="s">
        <v>1157</v>
      </c>
      <c r="E3" s="306" t="s">
        <v>14</v>
      </c>
    </row>
    <row r="4" ht="36" customHeight="1" spans="1:5">
      <c r="A4" s="207" t="s">
        <v>1672</v>
      </c>
      <c r="B4" s="337">
        <v>4500</v>
      </c>
      <c r="C4" s="338">
        <f>SUM(C5:C22)</f>
        <v>32130</v>
      </c>
      <c r="D4" s="339">
        <f>SUM(D5:D22)</f>
        <v>266</v>
      </c>
      <c r="E4" s="212" t="str">
        <f t="shared" ref="E4:E27" si="0">IF(A4&lt;&gt;"",IF(SUM(B4:D4)&lt;&gt;0,"是","否"),"是")</f>
        <v>是</v>
      </c>
    </row>
    <row r="5" ht="36" customHeight="1" spans="1:5">
      <c r="A5" s="340"/>
      <c r="B5" s="341"/>
      <c r="C5" s="342"/>
      <c r="D5" s="343"/>
      <c r="E5" s="212" t="str">
        <f t="shared" si="0"/>
        <v>是</v>
      </c>
    </row>
    <row r="6" ht="36" customHeight="1" spans="1:5">
      <c r="A6" s="340"/>
      <c r="B6" s="341"/>
      <c r="C6" s="342">
        <v>6000</v>
      </c>
      <c r="D6" s="343"/>
      <c r="E6" s="212" t="str">
        <f t="shared" si="0"/>
        <v>是</v>
      </c>
    </row>
    <row r="7" ht="36" customHeight="1" spans="1:5">
      <c r="A7" s="340"/>
      <c r="B7" s="341"/>
      <c r="C7" s="342"/>
      <c r="D7" s="343"/>
      <c r="E7" s="212" t="str">
        <f t="shared" si="0"/>
        <v>是</v>
      </c>
    </row>
    <row r="8" ht="36" customHeight="1" spans="1:5">
      <c r="A8" s="340"/>
      <c r="B8" s="341"/>
      <c r="C8" s="342">
        <v>2917</v>
      </c>
      <c r="D8" s="343"/>
      <c r="E8" s="212" t="str">
        <f t="shared" si="0"/>
        <v>是</v>
      </c>
    </row>
    <row r="9" ht="36" customHeight="1" spans="1:5">
      <c r="A9" s="340"/>
      <c r="B9" s="341"/>
      <c r="C9" s="342">
        <v>2600</v>
      </c>
      <c r="D9" s="343"/>
      <c r="E9" s="212" t="str">
        <f t="shared" si="0"/>
        <v>是</v>
      </c>
    </row>
    <row r="10" ht="36" customHeight="1" spans="1:5">
      <c r="A10" s="340"/>
      <c r="B10" s="341"/>
      <c r="C10" s="342">
        <v>9100</v>
      </c>
      <c r="D10" s="343"/>
      <c r="E10" s="212" t="str">
        <f t="shared" si="0"/>
        <v>是</v>
      </c>
    </row>
    <row r="11" ht="36" customHeight="1" spans="1:5">
      <c r="A11" s="340"/>
      <c r="B11" s="341"/>
      <c r="C11" s="342">
        <v>4383</v>
      </c>
      <c r="D11" s="343"/>
      <c r="E11" s="212" t="str">
        <f t="shared" si="0"/>
        <v>是</v>
      </c>
    </row>
    <row r="12" ht="36" customHeight="1" spans="1:5">
      <c r="A12" s="340"/>
      <c r="B12" s="341"/>
      <c r="C12" s="342">
        <v>2000</v>
      </c>
      <c r="D12" s="343"/>
      <c r="E12" s="212" t="str">
        <f t="shared" si="0"/>
        <v>是</v>
      </c>
    </row>
    <row r="13" ht="36" customHeight="1" spans="1:5">
      <c r="A13" s="340"/>
      <c r="B13" s="341"/>
      <c r="C13" s="342">
        <v>2000</v>
      </c>
      <c r="D13" s="343"/>
      <c r="E13" s="212" t="str">
        <f t="shared" si="0"/>
        <v>是</v>
      </c>
    </row>
    <row r="14" ht="36" customHeight="1" spans="1:5">
      <c r="A14" s="340"/>
      <c r="B14" s="341"/>
      <c r="C14" s="342"/>
      <c r="D14" s="343"/>
      <c r="E14" s="212" t="str">
        <f t="shared" si="0"/>
        <v>是</v>
      </c>
    </row>
    <row r="15" ht="36" customHeight="1" spans="1:5">
      <c r="A15" s="340"/>
      <c r="B15" s="341"/>
      <c r="C15" s="342">
        <v>370</v>
      </c>
      <c r="D15" s="343"/>
      <c r="E15" s="212" t="str">
        <f t="shared" si="0"/>
        <v>是</v>
      </c>
    </row>
    <row r="16" ht="36" customHeight="1" spans="1:5">
      <c r="A16" s="340"/>
      <c r="B16" s="341"/>
      <c r="C16" s="342">
        <v>1630</v>
      </c>
      <c r="D16" s="343"/>
      <c r="E16" s="212" t="str">
        <f t="shared" si="0"/>
        <v>是</v>
      </c>
    </row>
    <row r="17" ht="36" customHeight="1" spans="1:5">
      <c r="A17" s="340"/>
      <c r="B17" s="341"/>
      <c r="C17" s="342">
        <v>750</v>
      </c>
      <c r="D17" s="343"/>
      <c r="E17" s="212" t="str">
        <f t="shared" si="0"/>
        <v>是</v>
      </c>
    </row>
    <row r="18" ht="36" customHeight="1" spans="1:5">
      <c r="A18" s="340"/>
      <c r="B18" s="341"/>
      <c r="C18" s="342"/>
      <c r="D18" s="343"/>
      <c r="E18" s="212" t="str">
        <f t="shared" si="0"/>
        <v>是</v>
      </c>
    </row>
    <row r="19" ht="36" customHeight="1" spans="1:5">
      <c r="A19" s="340"/>
      <c r="B19" s="341"/>
      <c r="C19" s="342"/>
      <c r="D19" s="343">
        <v>266</v>
      </c>
      <c r="E19" s="212" t="str">
        <f t="shared" si="0"/>
        <v>是</v>
      </c>
    </row>
    <row r="20" ht="36" customHeight="1" spans="1:5">
      <c r="A20" s="340"/>
      <c r="B20" s="341"/>
      <c r="C20" s="342">
        <v>80</v>
      </c>
      <c r="D20" s="343"/>
      <c r="E20" s="212" t="str">
        <f t="shared" si="0"/>
        <v>是</v>
      </c>
    </row>
    <row r="21" ht="36" customHeight="1" spans="1:5">
      <c r="A21" s="340"/>
      <c r="B21" s="341"/>
      <c r="C21" s="342">
        <v>100</v>
      </c>
      <c r="D21" s="343"/>
      <c r="E21" s="212" t="str">
        <f t="shared" si="0"/>
        <v>是</v>
      </c>
    </row>
    <row r="22" ht="36" customHeight="1" spans="1:5">
      <c r="A22" s="340"/>
      <c r="B22" s="341"/>
      <c r="C22" s="342">
        <v>200</v>
      </c>
      <c r="D22" s="343"/>
      <c r="E22" s="212" t="str">
        <f t="shared" si="0"/>
        <v>是</v>
      </c>
    </row>
    <row r="23" ht="36" customHeight="1" spans="1:5">
      <c r="A23" s="340"/>
      <c r="B23" s="341"/>
      <c r="C23" s="338">
        <f>SUM(C24:C26)</f>
        <v>4064</v>
      </c>
      <c r="D23" s="339">
        <f>SUM(D24:D26)</f>
        <v>0</v>
      </c>
      <c r="E23" s="212" t="str">
        <f t="shared" si="0"/>
        <v>是</v>
      </c>
    </row>
    <row r="24" ht="36" customHeight="1" spans="1:5">
      <c r="A24" s="340"/>
      <c r="B24" s="341"/>
      <c r="C24" s="342">
        <v>2377</v>
      </c>
      <c r="D24" s="343"/>
      <c r="E24" s="212" t="str">
        <f t="shared" si="0"/>
        <v>是</v>
      </c>
    </row>
    <row r="25" ht="36" customHeight="1" spans="1:5">
      <c r="A25" s="340"/>
      <c r="B25" s="341"/>
      <c r="C25" s="342">
        <v>1270</v>
      </c>
      <c r="D25" s="343"/>
      <c r="E25" s="212" t="str">
        <f t="shared" si="0"/>
        <v>是</v>
      </c>
    </row>
    <row r="26" ht="36" customHeight="1" spans="1:5">
      <c r="A26" s="340"/>
      <c r="B26" s="341"/>
      <c r="C26" s="342">
        <v>417</v>
      </c>
      <c r="D26" s="343"/>
      <c r="E26" s="212" t="str">
        <f t="shared" si="0"/>
        <v>是</v>
      </c>
    </row>
    <row r="27" ht="36" customHeight="1" spans="1:5">
      <c r="A27" s="340"/>
      <c r="B27" s="341"/>
      <c r="C27" s="338">
        <f>SUM(C29:C39)</f>
        <v>88565</v>
      </c>
      <c r="D27" s="339">
        <f>SUM(D29:D39)</f>
        <v>2750</v>
      </c>
      <c r="E27" s="212" t="str">
        <f t="shared" si="0"/>
        <v>是</v>
      </c>
    </row>
    <row r="28" ht="36" customHeight="1" spans="1:5">
      <c r="A28" s="340"/>
      <c r="B28" s="341"/>
      <c r="C28" s="338"/>
      <c r="D28" s="339"/>
      <c r="E28" s="212"/>
    </row>
    <row r="29" ht="36" customHeight="1" spans="1:5">
      <c r="A29" s="344"/>
      <c r="B29" s="337"/>
      <c r="C29" s="342">
        <v>64164</v>
      </c>
      <c r="D29" s="343"/>
      <c r="E29" s="212" t="str">
        <f t="shared" ref="E29:E68" si="1">IF(A29&lt;&gt;"",IF(SUM(B29:D29)&lt;&gt;0,"是","否"),"是")</f>
        <v>是</v>
      </c>
    </row>
    <row r="30" ht="36" customHeight="1" spans="1:5">
      <c r="A30" s="207"/>
      <c r="B30" s="345"/>
      <c r="C30" s="342">
        <v>11748</v>
      </c>
      <c r="D30" s="343"/>
      <c r="E30" s="212" t="str">
        <f t="shared" si="1"/>
        <v>是</v>
      </c>
    </row>
    <row r="31" ht="36" customHeight="1" spans="1:5">
      <c r="A31" s="207"/>
      <c r="B31" s="345"/>
      <c r="C31" s="342">
        <v>4713</v>
      </c>
      <c r="D31" s="343"/>
      <c r="E31" s="212" t="str">
        <f t="shared" si="1"/>
        <v>是</v>
      </c>
    </row>
    <row r="32" ht="36" customHeight="1" spans="1:5">
      <c r="A32" s="207"/>
      <c r="B32" s="345"/>
      <c r="C32" s="342">
        <v>3000</v>
      </c>
      <c r="D32" s="343"/>
      <c r="E32" s="212" t="str">
        <f t="shared" si="1"/>
        <v>是</v>
      </c>
    </row>
    <row r="33" ht="36" customHeight="1" spans="1:5">
      <c r="A33" s="207"/>
      <c r="B33" s="345"/>
      <c r="C33" s="342"/>
      <c r="D33" s="343">
        <v>2750</v>
      </c>
      <c r="E33" s="212" t="str">
        <f t="shared" si="1"/>
        <v>是</v>
      </c>
    </row>
    <row r="34" ht="36" customHeight="1" spans="1:5">
      <c r="A34" s="207"/>
      <c r="B34" s="345"/>
      <c r="C34" s="342">
        <v>2500</v>
      </c>
      <c r="D34" s="343"/>
      <c r="E34" s="212" t="str">
        <f t="shared" si="1"/>
        <v>是</v>
      </c>
    </row>
    <row r="35" ht="36" customHeight="1" spans="1:5">
      <c r="A35" s="344"/>
      <c r="B35" s="337"/>
      <c r="C35" s="342">
        <v>2293</v>
      </c>
      <c r="D35" s="343"/>
      <c r="E35" s="212" t="str">
        <f t="shared" si="1"/>
        <v>是</v>
      </c>
    </row>
    <row r="36" ht="36" customHeight="1" spans="1:5">
      <c r="A36" s="207"/>
      <c r="B36" s="345"/>
      <c r="C36" s="342"/>
      <c r="D36" s="343"/>
      <c r="E36" s="212" t="str">
        <f t="shared" si="1"/>
        <v>是</v>
      </c>
    </row>
    <row r="37" ht="36" customHeight="1" spans="1:5">
      <c r="A37" s="207"/>
      <c r="B37" s="345"/>
      <c r="C37" s="342"/>
      <c r="D37" s="343"/>
      <c r="E37" s="212" t="str">
        <f t="shared" si="1"/>
        <v>是</v>
      </c>
    </row>
    <row r="38" ht="36" customHeight="1" spans="1:5">
      <c r="A38" s="207"/>
      <c r="B38" s="345"/>
      <c r="C38" s="342">
        <v>107</v>
      </c>
      <c r="D38" s="343"/>
      <c r="E38" s="212" t="str">
        <f t="shared" si="1"/>
        <v>是</v>
      </c>
    </row>
    <row r="39" ht="36" customHeight="1" spans="1:5">
      <c r="A39" s="207"/>
      <c r="B39" s="345"/>
      <c r="C39" s="342">
        <v>40</v>
      </c>
      <c r="D39" s="343"/>
      <c r="E39" s="212" t="str">
        <f t="shared" si="1"/>
        <v>是</v>
      </c>
    </row>
    <row r="40" ht="36" customHeight="1" spans="1:5">
      <c r="A40" s="207"/>
      <c r="B40" s="345"/>
      <c r="C40" s="338">
        <f>SUM(C41:C70)</f>
        <v>372423</v>
      </c>
      <c r="D40" s="339">
        <f>SUM(D41:D70)</f>
        <v>1940</v>
      </c>
      <c r="E40" s="212" t="str">
        <f t="shared" si="1"/>
        <v>是</v>
      </c>
    </row>
    <row r="41" ht="36" customHeight="1" spans="1:5">
      <c r="A41" s="207"/>
      <c r="B41" s="345"/>
      <c r="C41" s="342">
        <v>106500</v>
      </c>
      <c r="D41" s="343"/>
      <c r="E41" s="212" t="str">
        <f t="shared" si="1"/>
        <v>是</v>
      </c>
    </row>
    <row r="42" ht="36" customHeight="1" spans="1:5">
      <c r="A42" s="207"/>
      <c r="B42" s="345"/>
      <c r="C42" s="342">
        <v>69000</v>
      </c>
      <c r="D42" s="343"/>
      <c r="E42" s="212" t="str">
        <f t="shared" si="1"/>
        <v>是</v>
      </c>
    </row>
    <row r="43" ht="36" customHeight="1" spans="1:5">
      <c r="A43" s="207"/>
      <c r="B43" s="345"/>
      <c r="C43" s="342">
        <v>44482</v>
      </c>
      <c r="D43" s="343"/>
      <c r="E43" s="212" t="str">
        <f t="shared" si="1"/>
        <v>是</v>
      </c>
    </row>
    <row r="44" ht="36" customHeight="1" spans="1:5">
      <c r="A44" s="207"/>
      <c r="B44" s="345"/>
      <c r="C44" s="342">
        <v>42150</v>
      </c>
      <c r="D44" s="343"/>
      <c r="E44" s="212" t="str">
        <f t="shared" si="1"/>
        <v>是</v>
      </c>
    </row>
    <row r="45" ht="36" customHeight="1" spans="1:5">
      <c r="A45" s="207"/>
      <c r="B45" s="345"/>
      <c r="C45" s="342">
        <v>19400</v>
      </c>
      <c r="D45" s="343"/>
      <c r="E45" s="212" t="str">
        <f t="shared" si="1"/>
        <v>是</v>
      </c>
    </row>
    <row r="46" ht="36" customHeight="1" spans="1:5">
      <c r="A46" s="207"/>
      <c r="B46" s="345"/>
      <c r="C46" s="342">
        <v>16600</v>
      </c>
      <c r="D46" s="343"/>
      <c r="E46" s="212" t="str">
        <f t="shared" si="1"/>
        <v>是</v>
      </c>
    </row>
    <row r="47" ht="36" customHeight="1" spans="1:5">
      <c r="A47" s="207"/>
      <c r="B47" s="345"/>
      <c r="C47" s="342">
        <v>10300</v>
      </c>
      <c r="D47" s="343"/>
      <c r="E47" s="212" t="str">
        <f t="shared" si="1"/>
        <v>是</v>
      </c>
    </row>
    <row r="48" ht="36" customHeight="1" spans="1:5">
      <c r="A48" s="344"/>
      <c r="B48" s="337"/>
      <c r="C48" s="342">
        <v>9600</v>
      </c>
      <c r="D48" s="343"/>
      <c r="E48" s="212" t="str">
        <f t="shared" si="1"/>
        <v>是</v>
      </c>
    </row>
    <row r="49" ht="36" customHeight="1" spans="1:5">
      <c r="A49" s="207"/>
      <c r="B49" s="345"/>
      <c r="C49" s="342">
        <v>13650</v>
      </c>
      <c r="D49" s="343"/>
      <c r="E49" s="212" t="str">
        <f t="shared" si="1"/>
        <v>是</v>
      </c>
    </row>
    <row r="50" ht="36" customHeight="1" spans="1:5">
      <c r="A50" s="207"/>
      <c r="B50" s="345"/>
      <c r="C50" s="342"/>
      <c r="D50" s="343"/>
      <c r="E50" s="212" t="str">
        <f t="shared" si="1"/>
        <v>是</v>
      </c>
    </row>
    <row r="51" ht="36" customHeight="1" spans="1:5">
      <c r="A51" s="207"/>
      <c r="B51" s="345"/>
      <c r="C51" s="342">
        <v>5436</v>
      </c>
      <c r="D51" s="343"/>
      <c r="E51" s="212" t="str">
        <f t="shared" si="1"/>
        <v>是</v>
      </c>
    </row>
    <row r="52" ht="36" customHeight="1" spans="1:5">
      <c r="A52" s="207"/>
      <c r="B52" s="345"/>
      <c r="C52" s="342">
        <v>7880</v>
      </c>
      <c r="D52" s="343"/>
      <c r="E52" s="212" t="str">
        <f t="shared" si="1"/>
        <v>是</v>
      </c>
    </row>
    <row r="53" ht="36" customHeight="1" spans="1:5">
      <c r="A53" s="207"/>
      <c r="B53" s="345"/>
      <c r="C53" s="342">
        <v>16785</v>
      </c>
      <c r="D53" s="343"/>
      <c r="E53" s="212" t="str">
        <f t="shared" si="1"/>
        <v>是</v>
      </c>
    </row>
    <row r="54" ht="36" customHeight="1" spans="1:5">
      <c r="A54" s="207"/>
      <c r="B54" s="345"/>
      <c r="C54" s="342">
        <v>3000</v>
      </c>
      <c r="D54" s="343"/>
      <c r="E54" s="212" t="str">
        <f t="shared" si="1"/>
        <v>是</v>
      </c>
    </row>
    <row r="55" ht="36" customHeight="1" spans="1:5">
      <c r="A55" s="207"/>
      <c r="B55" s="345"/>
      <c r="C55" s="342">
        <v>1544</v>
      </c>
      <c r="D55" s="343"/>
      <c r="E55" s="212" t="str">
        <f t="shared" si="1"/>
        <v>是</v>
      </c>
    </row>
    <row r="56" ht="36" customHeight="1" spans="1:5">
      <c r="A56" s="207"/>
      <c r="B56" s="345"/>
      <c r="C56" s="342">
        <v>1000</v>
      </c>
      <c r="D56" s="343"/>
      <c r="E56" s="212" t="str">
        <f t="shared" si="1"/>
        <v>是</v>
      </c>
    </row>
    <row r="57" ht="36" customHeight="1" spans="1:5">
      <c r="A57" s="207"/>
      <c r="B57" s="345"/>
      <c r="C57" s="342"/>
      <c r="D57" s="343"/>
      <c r="E57" s="212" t="str">
        <f t="shared" si="1"/>
        <v>是</v>
      </c>
    </row>
    <row r="58" ht="36" customHeight="1" spans="1:5">
      <c r="A58" s="207"/>
      <c r="B58" s="345"/>
      <c r="C58" s="342"/>
      <c r="D58" s="343"/>
      <c r="E58" s="212" t="str">
        <f t="shared" si="1"/>
        <v>是</v>
      </c>
    </row>
    <row r="59" ht="36" customHeight="1" spans="1:5">
      <c r="A59" s="207"/>
      <c r="B59" s="345"/>
      <c r="C59" s="342"/>
      <c r="D59" s="343"/>
      <c r="E59" s="212" t="str">
        <f t="shared" si="1"/>
        <v>是</v>
      </c>
    </row>
    <row r="60" ht="36" customHeight="1" spans="1:5">
      <c r="A60" s="207"/>
      <c r="B60" s="345"/>
      <c r="C60" s="342"/>
      <c r="D60" s="343"/>
      <c r="E60" s="212" t="str">
        <f t="shared" si="1"/>
        <v>是</v>
      </c>
    </row>
    <row r="61" ht="36" customHeight="1" spans="1:5">
      <c r="A61" s="207"/>
      <c r="B61" s="345"/>
      <c r="C61" s="342"/>
      <c r="D61" s="343"/>
      <c r="E61" s="212" t="str">
        <f t="shared" si="1"/>
        <v>是</v>
      </c>
    </row>
    <row r="62" ht="36" customHeight="1" spans="1:5">
      <c r="A62" s="207"/>
      <c r="B62" s="345"/>
      <c r="C62" s="342"/>
      <c r="D62" s="343"/>
      <c r="E62" s="212" t="str">
        <f t="shared" si="1"/>
        <v>是</v>
      </c>
    </row>
    <row r="63" ht="36" customHeight="1" spans="1:5">
      <c r="A63" s="207"/>
      <c r="B63" s="345"/>
      <c r="C63" s="342">
        <v>2008</v>
      </c>
      <c r="D63" s="343"/>
      <c r="E63" s="212" t="str">
        <f t="shared" si="1"/>
        <v>是</v>
      </c>
    </row>
    <row r="64" ht="36" customHeight="1" spans="1:5">
      <c r="A64" s="207"/>
      <c r="B64" s="345"/>
      <c r="C64" s="342">
        <v>2012</v>
      </c>
      <c r="D64" s="343"/>
      <c r="E64" s="212" t="str">
        <f t="shared" si="1"/>
        <v>是</v>
      </c>
    </row>
    <row r="65" ht="36" customHeight="1" spans="1:5">
      <c r="A65" s="207"/>
      <c r="B65" s="345"/>
      <c r="C65" s="342"/>
      <c r="D65" s="343">
        <v>1000</v>
      </c>
      <c r="E65" s="212" t="str">
        <f t="shared" si="1"/>
        <v>是</v>
      </c>
    </row>
    <row r="66" ht="36" customHeight="1" spans="1:5">
      <c r="A66" s="207"/>
      <c r="B66" s="345"/>
      <c r="C66" s="342"/>
      <c r="D66" s="343">
        <v>940</v>
      </c>
      <c r="E66" s="212" t="str">
        <f t="shared" si="1"/>
        <v>是</v>
      </c>
    </row>
    <row r="67" ht="36" customHeight="1" spans="1:5">
      <c r="A67" s="207"/>
      <c r="B67" s="345"/>
      <c r="C67" s="342">
        <v>796</v>
      </c>
      <c r="D67" s="343"/>
      <c r="E67" s="212" t="str">
        <f t="shared" si="1"/>
        <v>是</v>
      </c>
    </row>
    <row r="68" ht="36" customHeight="1" spans="1:5">
      <c r="A68" s="207"/>
      <c r="B68" s="345"/>
      <c r="C68" s="342"/>
      <c r="D68" s="343"/>
      <c r="E68" s="212" t="str">
        <f t="shared" si="1"/>
        <v>是</v>
      </c>
    </row>
    <row r="69" ht="36" customHeight="1" spans="1:5">
      <c r="A69" s="344"/>
      <c r="B69" s="337"/>
      <c r="C69" s="342">
        <v>280</v>
      </c>
      <c r="D69" s="343"/>
      <c r="E69" s="212" t="str">
        <f t="shared" ref="E69:E131" si="2">IF(A69&lt;&gt;"",IF(SUM(B69:D69)&lt;&gt;0,"是","否"),"是")</f>
        <v>是</v>
      </c>
    </row>
    <row r="70" ht="36" customHeight="1" spans="1:5">
      <c r="A70" s="207"/>
      <c r="B70" s="345"/>
      <c r="C70" s="342"/>
      <c r="D70" s="343"/>
      <c r="E70" s="212" t="str">
        <f t="shared" si="2"/>
        <v>是</v>
      </c>
    </row>
    <row r="71" ht="36" customHeight="1" spans="1:5">
      <c r="A71" s="207"/>
      <c r="B71" s="345"/>
      <c r="C71" s="338">
        <f>SUM(C72:C73)</f>
        <v>91921</v>
      </c>
      <c r="D71" s="339">
        <f>SUM(D72:D73)</f>
        <v>0</v>
      </c>
      <c r="E71" s="212" t="str">
        <f t="shared" si="2"/>
        <v>是</v>
      </c>
    </row>
    <row r="72" ht="36" customHeight="1" spans="1:5">
      <c r="A72" s="344"/>
      <c r="B72" s="337"/>
      <c r="C72" s="342">
        <v>83870</v>
      </c>
      <c r="D72" s="343"/>
      <c r="E72" s="212" t="str">
        <f t="shared" si="2"/>
        <v>是</v>
      </c>
    </row>
    <row r="73" ht="36" customHeight="1" spans="1:5">
      <c r="A73" s="207"/>
      <c r="B73" s="345"/>
      <c r="C73" s="342">
        <v>8051</v>
      </c>
      <c r="D73" s="343"/>
      <c r="E73" s="212" t="str">
        <f t="shared" si="2"/>
        <v>是</v>
      </c>
    </row>
    <row r="74" ht="36" customHeight="1" spans="1:5">
      <c r="A74" s="207"/>
      <c r="B74" s="345"/>
      <c r="C74" s="338">
        <f>SUM(C75:C87)</f>
        <v>44063</v>
      </c>
      <c r="D74" s="339">
        <f>SUM(D75:D87)</f>
        <v>0</v>
      </c>
      <c r="E74" s="212" t="str">
        <f t="shared" si="2"/>
        <v>是</v>
      </c>
    </row>
    <row r="75" ht="36" customHeight="1" spans="1:5">
      <c r="A75" s="207"/>
      <c r="B75" s="345"/>
      <c r="C75" s="342"/>
      <c r="D75" s="343"/>
      <c r="E75" s="212" t="str">
        <f t="shared" si="2"/>
        <v>是</v>
      </c>
    </row>
    <row r="76" ht="36" customHeight="1" spans="1:5">
      <c r="A76" s="207"/>
      <c r="B76" s="345"/>
      <c r="C76" s="342">
        <v>20000</v>
      </c>
      <c r="D76" s="343"/>
      <c r="E76" s="212" t="str">
        <f t="shared" si="2"/>
        <v>是</v>
      </c>
    </row>
    <row r="77" ht="36" customHeight="1" spans="1:5">
      <c r="A77" s="207"/>
      <c r="B77" s="345"/>
      <c r="C77" s="342"/>
      <c r="D77" s="346"/>
      <c r="E77" s="212" t="str">
        <f t="shared" si="2"/>
        <v>是</v>
      </c>
    </row>
    <row r="78" ht="36" customHeight="1" spans="1:5">
      <c r="A78" s="207"/>
      <c r="B78" s="345"/>
      <c r="C78" s="342">
        <v>5310</v>
      </c>
      <c r="D78" s="343"/>
      <c r="E78" s="212" t="str">
        <f t="shared" si="2"/>
        <v>是</v>
      </c>
    </row>
    <row r="79" ht="36" customHeight="1" spans="1:5">
      <c r="A79" s="207"/>
      <c r="B79" s="345"/>
      <c r="C79" s="342">
        <v>5917</v>
      </c>
      <c r="D79" s="343"/>
      <c r="E79" s="212" t="str">
        <f t="shared" si="2"/>
        <v>是</v>
      </c>
    </row>
    <row r="80" ht="36" customHeight="1" spans="1:5">
      <c r="A80" s="207"/>
      <c r="B80" s="345"/>
      <c r="C80" s="342">
        <v>1734</v>
      </c>
      <c r="D80" s="343"/>
      <c r="E80" s="212" t="str">
        <f t="shared" si="2"/>
        <v>是</v>
      </c>
    </row>
    <row r="81" ht="36" customHeight="1" spans="1:5">
      <c r="A81" s="207"/>
      <c r="B81" s="345"/>
      <c r="C81" s="342">
        <v>6300</v>
      </c>
      <c r="D81" s="343"/>
      <c r="E81" s="212" t="str">
        <f t="shared" si="2"/>
        <v>是</v>
      </c>
    </row>
    <row r="82" ht="36" customHeight="1" spans="1:5">
      <c r="A82" s="207"/>
      <c r="B82" s="345"/>
      <c r="C82" s="342">
        <v>2233</v>
      </c>
      <c r="D82" s="343"/>
      <c r="E82" s="212" t="str">
        <f t="shared" si="2"/>
        <v>是</v>
      </c>
    </row>
    <row r="83" ht="36" customHeight="1" spans="1:5">
      <c r="A83" s="207"/>
      <c r="B83" s="345"/>
      <c r="C83" s="342">
        <v>1500</v>
      </c>
      <c r="D83" s="343"/>
      <c r="E83" s="212" t="str">
        <f t="shared" si="2"/>
        <v>是</v>
      </c>
    </row>
    <row r="84" ht="36" customHeight="1" spans="1:5">
      <c r="A84" s="207"/>
      <c r="B84" s="345"/>
      <c r="C84" s="342">
        <v>596</v>
      </c>
      <c r="D84" s="343"/>
      <c r="E84" s="212" t="str">
        <f t="shared" si="2"/>
        <v>是</v>
      </c>
    </row>
    <row r="85" ht="36" customHeight="1" spans="1:5">
      <c r="A85" s="344"/>
      <c r="B85" s="337"/>
      <c r="C85" s="342">
        <v>413</v>
      </c>
      <c r="D85" s="343"/>
      <c r="E85" s="212" t="str">
        <f t="shared" si="2"/>
        <v>是</v>
      </c>
    </row>
    <row r="86" ht="36" customHeight="1" spans="1:5">
      <c r="A86" s="207"/>
      <c r="B86" s="345"/>
      <c r="C86" s="342">
        <v>60</v>
      </c>
      <c r="D86" s="343"/>
      <c r="E86" s="212" t="str">
        <f t="shared" si="2"/>
        <v>是</v>
      </c>
    </row>
    <row r="87" ht="36" customHeight="1" spans="1:5">
      <c r="A87" s="207"/>
      <c r="B87" s="345"/>
      <c r="C87" s="342"/>
      <c r="D87" s="343"/>
      <c r="E87" s="212" t="str">
        <f t="shared" si="2"/>
        <v>是</v>
      </c>
    </row>
    <row r="88" ht="36" customHeight="1" spans="1:5">
      <c r="A88" s="207"/>
      <c r="B88" s="345"/>
      <c r="C88" s="338">
        <f>SUM(C89:C116)</f>
        <v>521380</v>
      </c>
      <c r="D88" s="339">
        <f>SUM(D89:D116)</f>
        <v>0</v>
      </c>
      <c r="E88" s="212" t="str">
        <f t="shared" si="2"/>
        <v>是</v>
      </c>
    </row>
    <row r="89" ht="36" customHeight="1" spans="1:5">
      <c r="A89" s="207"/>
      <c r="B89" s="345"/>
      <c r="C89" s="342">
        <v>187400</v>
      </c>
      <c r="D89" s="343"/>
      <c r="E89" s="212" t="str">
        <f t="shared" si="2"/>
        <v>是</v>
      </c>
    </row>
    <row r="90" ht="36" customHeight="1" spans="1:5">
      <c r="A90" s="207"/>
      <c r="B90" s="345"/>
      <c r="C90" s="342">
        <v>155000</v>
      </c>
      <c r="D90" s="343"/>
      <c r="E90" s="212" t="str">
        <f t="shared" si="2"/>
        <v>是</v>
      </c>
    </row>
    <row r="91" ht="36" customHeight="1" spans="1:5">
      <c r="A91" s="207"/>
      <c r="B91" s="345"/>
      <c r="C91" s="342">
        <v>64853</v>
      </c>
      <c r="D91" s="343"/>
      <c r="E91" s="212" t="str">
        <f t="shared" si="2"/>
        <v>是</v>
      </c>
    </row>
    <row r="92" ht="36" customHeight="1" spans="1:5">
      <c r="A92" s="207"/>
      <c r="B92" s="345"/>
      <c r="C92" s="342">
        <v>35337</v>
      </c>
      <c r="D92" s="343"/>
      <c r="E92" s="212" t="str">
        <f t="shared" si="2"/>
        <v>是</v>
      </c>
    </row>
    <row r="93" ht="36" customHeight="1" spans="1:5">
      <c r="A93" s="207"/>
      <c r="B93" s="345"/>
      <c r="C93" s="342">
        <v>19735</v>
      </c>
      <c r="D93" s="343"/>
      <c r="E93" s="212" t="str">
        <f t="shared" si="2"/>
        <v>是</v>
      </c>
    </row>
    <row r="94" ht="36" customHeight="1" spans="1:5">
      <c r="A94" s="207"/>
      <c r="B94" s="345"/>
      <c r="C94" s="342">
        <v>17253</v>
      </c>
      <c r="D94" s="343"/>
      <c r="E94" s="212" t="str">
        <f t="shared" si="2"/>
        <v>是</v>
      </c>
    </row>
    <row r="95" ht="36" customHeight="1" spans="1:5">
      <c r="A95" s="207"/>
      <c r="B95" s="345"/>
      <c r="C95" s="342">
        <v>10000</v>
      </c>
      <c r="D95" s="343"/>
      <c r="E95" s="212" t="str">
        <f t="shared" si="2"/>
        <v>是</v>
      </c>
    </row>
    <row r="96" ht="36" customHeight="1" spans="1:5">
      <c r="A96" s="207"/>
      <c r="B96" s="345"/>
      <c r="C96" s="342">
        <v>5000</v>
      </c>
      <c r="D96" s="343"/>
      <c r="E96" s="212" t="str">
        <f t="shared" si="2"/>
        <v>是</v>
      </c>
    </row>
    <row r="97" ht="36" customHeight="1" spans="1:5">
      <c r="A97" s="207"/>
      <c r="B97" s="345"/>
      <c r="C97" s="342">
        <v>5568</v>
      </c>
      <c r="D97" s="343"/>
      <c r="E97" s="212" t="str">
        <f t="shared" si="2"/>
        <v>是</v>
      </c>
    </row>
    <row r="98" ht="36" customHeight="1" spans="1:5">
      <c r="A98" s="207"/>
      <c r="B98" s="345"/>
      <c r="C98" s="342">
        <v>7199</v>
      </c>
      <c r="D98" s="343"/>
      <c r="E98" s="212" t="str">
        <f t="shared" si="2"/>
        <v>是</v>
      </c>
    </row>
    <row r="99" ht="36" customHeight="1" spans="1:5">
      <c r="A99" s="207"/>
      <c r="B99" s="345"/>
      <c r="C99" s="342">
        <v>4354</v>
      </c>
      <c r="D99" s="343"/>
      <c r="E99" s="212" t="str">
        <f t="shared" si="2"/>
        <v>是</v>
      </c>
    </row>
    <row r="100" ht="36" customHeight="1" spans="1:5">
      <c r="A100" s="207"/>
      <c r="B100" s="345"/>
      <c r="C100" s="342"/>
      <c r="D100" s="343"/>
      <c r="E100" s="212" t="str">
        <f t="shared" si="2"/>
        <v>是</v>
      </c>
    </row>
    <row r="101" ht="36" customHeight="1" spans="1:5">
      <c r="A101" s="207"/>
      <c r="B101" s="345"/>
      <c r="C101" s="342">
        <v>2339</v>
      </c>
      <c r="D101" s="343"/>
      <c r="E101" s="212" t="str">
        <f t="shared" si="2"/>
        <v>是</v>
      </c>
    </row>
    <row r="102" ht="36" customHeight="1" spans="1:5">
      <c r="A102" s="207"/>
      <c r="B102" s="345"/>
      <c r="C102" s="342">
        <v>2000</v>
      </c>
      <c r="D102" s="343"/>
      <c r="E102" s="212" t="str">
        <f t="shared" si="2"/>
        <v>是</v>
      </c>
    </row>
    <row r="103" ht="36" customHeight="1" spans="1:5">
      <c r="A103" s="207"/>
      <c r="B103" s="345"/>
      <c r="C103" s="342"/>
      <c r="D103" s="343"/>
      <c r="E103" s="212" t="str">
        <f t="shared" si="2"/>
        <v>是</v>
      </c>
    </row>
    <row r="104" ht="36" customHeight="1" spans="1:5">
      <c r="A104" s="207"/>
      <c r="B104" s="345"/>
      <c r="C104" s="342"/>
      <c r="D104" s="343"/>
      <c r="E104" s="212" t="str">
        <f t="shared" si="2"/>
        <v>是</v>
      </c>
    </row>
    <row r="105" ht="36" customHeight="1" spans="1:5">
      <c r="A105" s="207"/>
      <c r="B105" s="345"/>
      <c r="C105" s="342">
        <v>2870</v>
      </c>
      <c r="D105" s="343"/>
      <c r="E105" s="212" t="str">
        <f t="shared" si="2"/>
        <v>是</v>
      </c>
    </row>
    <row r="106" ht="36" customHeight="1" spans="1:5">
      <c r="A106" s="207"/>
      <c r="B106" s="345"/>
      <c r="C106" s="342">
        <v>650</v>
      </c>
      <c r="D106" s="343"/>
      <c r="E106" s="212" t="str">
        <f t="shared" si="2"/>
        <v>是</v>
      </c>
    </row>
    <row r="107" ht="36" customHeight="1" spans="1:5">
      <c r="A107" s="207"/>
      <c r="B107" s="345"/>
      <c r="C107" s="342"/>
      <c r="D107" s="343"/>
      <c r="E107" s="212" t="str">
        <f t="shared" si="2"/>
        <v>是</v>
      </c>
    </row>
    <row r="108" ht="36" customHeight="1" spans="1:5">
      <c r="A108" s="207"/>
      <c r="B108" s="345"/>
      <c r="C108" s="342">
        <v>199</v>
      </c>
      <c r="D108" s="343"/>
      <c r="E108" s="212" t="str">
        <f t="shared" si="2"/>
        <v>是</v>
      </c>
    </row>
    <row r="109" ht="36" customHeight="1" spans="1:5">
      <c r="A109" s="207"/>
      <c r="B109" s="345"/>
      <c r="C109" s="342">
        <v>990</v>
      </c>
      <c r="D109" s="343"/>
      <c r="E109" s="212" t="str">
        <f t="shared" si="2"/>
        <v>是</v>
      </c>
    </row>
    <row r="110" ht="36" customHeight="1" spans="1:5">
      <c r="A110" s="207"/>
      <c r="B110" s="345"/>
      <c r="C110" s="342">
        <v>278</v>
      </c>
      <c r="D110" s="343"/>
      <c r="E110" s="212" t="str">
        <f t="shared" si="2"/>
        <v>是</v>
      </c>
    </row>
    <row r="111" ht="36" customHeight="1" spans="1:5">
      <c r="A111" s="207"/>
      <c r="B111" s="345"/>
      <c r="C111" s="342">
        <v>114</v>
      </c>
      <c r="D111" s="343"/>
      <c r="E111" s="212" t="str">
        <f t="shared" si="2"/>
        <v>是</v>
      </c>
    </row>
    <row r="112" ht="36" customHeight="1" spans="1:5">
      <c r="A112" s="207"/>
      <c r="B112" s="345"/>
      <c r="C112" s="342"/>
      <c r="D112" s="343"/>
      <c r="E112" s="212" t="str">
        <f t="shared" si="2"/>
        <v>是</v>
      </c>
    </row>
    <row r="113" ht="36" customHeight="1" spans="1:5">
      <c r="A113" s="207"/>
      <c r="B113" s="345"/>
      <c r="C113" s="342">
        <v>95</v>
      </c>
      <c r="D113" s="343"/>
      <c r="E113" s="212" t="str">
        <f t="shared" si="2"/>
        <v>是</v>
      </c>
    </row>
    <row r="114" ht="36" customHeight="1" spans="1:5">
      <c r="A114" s="344"/>
      <c r="B114" s="337"/>
      <c r="C114" s="342">
        <v>60</v>
      </c>
      <c r="D114" s="343"/>
      <c r="E114" s="212" t="str">
        <f t="shared" si="2"/>
        <v>是</v>
      </c>
    </row>
    <row r="115" ht="36" customHeight="1" spans="1:5">
      <c r="A115" s="207"/>
      <c r="B115" s="345"/>
      <c r="C115" s="342">
        <v>50</v>
      </c>
      <c r="D115" s="343"/>
      <c r="E115" s="212" t="str">
        <f t="shared" si="2"/>
        <v>是</v>
      </c>
    </row>
    <row r="116" ht="36" customHeight="1" spans="1:5">
      <c r="A116" s="207"/>
      <c r="B116" s="345"/>
      <c r="C116" s="342">
        <v>36</v>
      </c>
      <c r="D116" s="343"/>
      <c r="E116" s="212" t="str">
        <f t="shared" si="2"/>
        <v>是</v>
      </c>
    </row>
    <row r="117" ht="36" customHeight="1" spans="1:5">
      <c r="A117" s="207"/>
      <c r="B117" s="345"/>
      <c r="C117" s="338">
        <f>SUM(C118:C127)</f>
        <v>671352</v>
      </c>
      <c r="D117" s="339">
        <f>SUM(D118:D127)</f>
        <v>0</v>
      </c>
      <c r="E117" s="212" t="str">
        <f t="shared" si="2"/>
        <v>是</v>
      </c>
    </row>
    <row r="118" ht="36" customHeight="1" spans="1:5">
      <c r="A118" s="207"/>
      <c r="B118" s="345"/>
      <c r="C118" s="342">
        <v>458823</v>
      </c>
      <c r="D118" s="343"/>
      <c r="E118" s="212" t="str">
        <f t="shared" si="2"/>
        <v>是</v>
      </c>
    </row>
    <row r="119" ht="36" customHeight="1" spans="1:5">
      <c r="A119" s="207"/>
      <c r="B119" s="345"/>
      <c r="C119" s="342">
        <v>53909</v>
      </c>
      <c r="D119" s="343"/>
      <c r="E119" s="212" t="str">
        <f t="shared" si="2"/>
        <v>是</v>
      </c>
    </row>
    <row r="120" ht="36" customHeight="1" spans="1:5">
      <c r="A120" s="207"/>
      <c r="B120" s="345"/>
      <c r="C120" s="342">
        <v>45834</v>
      </c>
      <c r="D120" s="343"/>
      <c r="E120" s="212" t="str">
        <f t="shared" si="2"/>
        <v>是</v>
      </c>
    </row>
    <row r="121" ht="36" customHeight="1" spans="1:5">
      <c r="A121" s="207"/>
      <c r="B121" s="345"/>
      <c r="C121" s="342">
        <v>38824</v>
      </c>
      <c r="D121" s="343"/>
      <c r="E121" s="212" t="str">
        <f t="shared" si="2"/>
        <v>是</v>
      </c>
    </row>
    <row r="122" ht="36" customHeight="1" spans="1:5">
      <c r="A122" s="207"/>
      <c r="B122" s="345"/>
      <c r="C122" s="342">
        <v>29815</v>
      </c>
      <c r="D122" s="343"/>
      <c r="E122" s="212" t="str">
        <f t="shared" si="2"/>
        <v>是</v>
      </c>
    </row>
    <row r="123" ht="36" customHeight="1" spans="1:5">
      <c r="A123" s="207"/>
      <c r="B123" s="345"/>
      <c r="C123" s="342">
        <v>26529</v>
      </c>
      <c r="D123" s="343"/>
      <c r="E123" s="212" t="str">
        <f t="shared" si="2"/>
        <v>是</v>
      </c>
    </row>
    <row r="124" ht="36" customHeight="1" spans="1:5">
      <c r="A124" s="207"/>
      <c r="B124" s="345"/>
      <c r="C124" s="342">
        <v>8000</v>
      </c>
      <c r="D124" s="343"/>
      <c r="E124" s="212" t="str">
        <f t="shared" si="2"/>
        <v>是</v>
      </c>
    </row>
    <row r="125" ht="36" customHeight="1" spans="1:5">
      <c r="A125" s="207"/>
      <c r="B125" s="345"/>
      <c r="C125" s="342">
        <v>3000</v>
      </c>
      <c r="D125" s="343"/>
      <c r="E125" s="212" t="str">
        <f t="shared" si="2"/>
        <v>是</v>
      </c>
    </row>
    <row r="126" ht="36" customHeight="1" spans="1:5">
      <c r="A126" s="207"/>
      <c r="B126" s="345"/>
      <c r="C126" s="342">
        <v>2200</v>
      </c>
      <c r="D126" s="343"/>
      <c r="E126" s="212" t="str">
        <f t="shared" si="2"/>
        <v>是</v>
      </c>
    </row>
    <row r="127" ht="36" customHeight="1" spans="1:5">
      <c r="A127" s="344"/>
      <c r="B127" s="337"/>
      <c r="C127" s="342">
        <v>4418</v>
      </c>
      <c r="D127" s="343"/>
      <c r="E127" s="212" t="str">
        <f t="shared" si="2"/>
        <v>是</v>
      </c>
    </row>
    <row r="128" ht="36" customHeight="1" spans="1:5">
      <c r="A128" s="207"/>
      <c r="B128" s="345"/>
      <c r="C128" s="338">
        <f>SUM(C129:C138)</f>
        <v>95772</v>
      </c>
      <c r="D128" s="339">
        <f>SUM(D129:D138)</f>
        <v>0</v>
      </c>
      <c r="E128" s="212" t="str">
        <f t="shared" si="2"/>
        <v>是</v>
      </c>
    </row>
    <row r="129" ht="36" customHeight="1" spans="1:5">
      <c r="A129" s="207"/>
      <c r="B129" s="345"/>
      <c r="C129" s="342">
        <v>30000</v>
      </c>
      <c r="D129" s="343"/>
      <c r="E129" s="212" t="str">
        <f t="shared" si="2"/>
        <v>是</v>
      </c>
    </row>
    <row r="130" ht="36" customHeight="1" spans="1:5">
      <c r="A130" s="207"/>
      <c r="B130" s="345"/>
      <c r="C130" s="342">
        <v>21700</v>
      </c>
      <c r="D130" s="343"/>
      <c r="E130" s="212" t="str">
        <f t="shared" si="2"/>
        <v>是</v>
      </c>
    </row>
    <row r="131" ht="36" customHeight="1" spans="1:5">
      <c r="A131" s="207"/>
      <c r="B131" s="345"/>
      <c r="C131" s="342">
        <v>10000</v>
      </c>
      <c r="D131" s="343"/>
      <c r="E131" s="212" t="str">
        <f t="shared" si="2"/>
        <v>是</v>
      </c>
    </row>
    <row r="132" ht="36" customHeight="1" spans="1:5">
      <c r="A132" s="207"/>
      <c r="B132" s="345"/>
      <c r="C132" s="342"/>
      <c r="D132" s="343"/>
      <c r="E132" s="212"/>
    </row>
    <row r="133" ht="36" customHeight="1" spans="1:5">
      <c r="A133" s="344"/>
      <c r="B133" s="337"/>
      <c r="C133" s="342"/>
      <c r="D133" s="343"/>
      <c r="E133" s="212" t="str">
        <f>IF(A133&lt;&gt;"",IF(SUM(B133:D133)&lt;&gt;0,"是","否"),"是")</f>
        <v>是</v>
      </c>
    </row>
    <row r="134" ht="36" customHeight="1" spans="1:5">
      <c r="A134" s="207"/>
      <c r="B134" s="345"/>
      <c r="C134" s="342">
        <v>1500</v>
      </c>
      <c r="D134" s="343"/>
      <c r="E134" s="212" t="str">
        <f t="shared" ref="E134:E197" si="3">IF(A134&lt;&gt;"",IF(SUM(B134:D134)&lt;&gt;0,"是","否"),"是")</f>
        <v>是</v>
      </c>
    </row>
    <row r="135" ht="36" customHeight="1" spans="1:5">
      <c r="A135" s="207"/>
      <c r="B135" s="345"/>
      <c r="C135" s="342">
        <v>1344</v>
      </c>
      <c r="D135" s="343"/>
      <c r="E135" s="212" t="str">
        <f t="shared" si="3"/>
        <v>是</v>
      </c>
    </row>
    <row r="136" ht="36" customHeight="1" spans="1:5">
      <c r="A136" s="207"/>
      <c r="B136" s="345"/>
      <c r="C136" s="342">
        <v>1000</v>
      </c>
      <c r="D136" s="343"/>
      <c r="E136" s="212" t="str">
        <f t="shared" si="3"/>
        <v>是</v>
      </c>
    </row>
    <row r="137" ht="36" customHeight="1" spans="1:5">
      <c r="A137" s="207"/>
      <c r="B137" s="345"/>
      <c r="C137" s="342">
        <v>30228</v>
      </c>
      <c r="D137" s="343"/>
      <c r="E137" s="212" t="str">
        <f t="shared" si="3"/>
        <v>是</v>
      </c>
    </row>
    <row r="138" ht="36" customHeight="1" spans="1:5">
      <c r="A138" s="207"/>
      <c r="B138" s="345"/>
      <c r="C138" s="342"/>
      <c r="D138" s="343"/>
      <c r="E138" s="212" t="str">
        <f t="shared" si="3"/>
        <v>是</v>
      </c>
    </row>
    <row r="139" ht="36" customHeight="1" spans="1:5">
      <c r="A139" s="207"/>
      <c r="B139" s="345"/>
      <c r="C139" s="338">
        <f>SUM(C140:C144)</f>
        <v>3730</v>
      </c>
      <c r="D139" s="339">
        <f>SUM(D140:D144)</f>
        <v>0</v>
      </c>
      <c r="E139" s="212" t="str">
        <f t="shared" si="3"/>
        <v>是</v>
      </c>
    </row>
    <row r="140" ht="36" customHeight="1" spans="1:5">
      <c r="A140" s="207"/>
      <c r="B140" s="345"/>
      <c r="C140" s="342">
        <v>1990</v>
      </c>
      <c r="D140" s="343"/>
      <c r="E140" s="212" t="str">
        <f t="shared" si="3"/>
        <v>是</v>
      </c>
    </row>
    <row r="141" ht="36" customHeight="1" spans="1:5">
      <c r="A141" s="207"/>
      <c r="B141" s="345"/>
      <c r="C141" s="342">
        <v>1740</v>
      </c>
      <c r="D141" s="343"/>
      <c r="E141" s="212" t="str">
        <f t="shared" si="3"/>
        <v>是</v>
      </c>
    </row>
    <row r="142" ht="36" customHeight="1" spans="1:5">
      <c r="A142" s="207"/>
      <c r="B142" s="345"/>
      <c r="C142" s="342"/>
      <c r="D142" s="343"/>
      <c r="E142" s="212" t="str">
        <f t="shared" si="3"/>
        <v>是</v>
      </c>
    </row>
    <row r="143" ht="36" customHeight="1" spans="1:5">
      <c r="A143" s="207"/>
      <c r="B143" s="345"/>
      <c r="C143" s="342"/>
      <c r="D143" s="343"/>
      <c r="E143" s="212" t="str">
        <f t="shared" si="3"/>
        <v>是</v>
      </c>
    </row>
    <row r="144" ht="36" customHeight="1" spans="1:5">
      <c r="A144" s="207"/>
      <c r="B144" s="345"/>
      <c r="C144" s="342"/>
      <c r="D144" s="343"/>
      <c r="E144" s="212" t="str">
        <f t="shared" si="3"/>
        <v>是</v>
      </c>
    </row>
    <row r="145" ht="36" customHeight="1" spans="1:5">
      <c r="A145" s="207"/>
      <c r="B145" s="345"/>
      <c r="C145" s="338">
        <f>SUM(C146:C189)</f>
        <v>899499</v>
      </c>
      <c r="D145" s="339">
        <f>SUM(D146:D189)</f>
        <v>327000</v>
      </c>
      <c r="E145" s="212" t="str">
        <f t="shared" si="3"/>
        <v>是</v>
      </c>
    </row>
    <row r="146" ht="36" customHeight="1" spans="1:5">
      <c r="A146" s="207"/>
      <c r="B146" s="345"/>
      <c r="C146" s="342">
        <f>464045.83-17206-79827.48</f>
        <v>367012</v>
      </c>
      <c r="D146" s="343"/>
      <c r="E146" s="212" t="str">
        <f t="shared" si="3"/>
        <v>是</v>
      </c>
    </row>
    <row r="147" ht="36" customHeight="1" spans="1:5">
      <c r="A147" s="207"/>
      <c r="B147" s="345"/>
      <c r="C147" s="342"/>
      <c r="D147" s="343">
        <v>222000</v>
      </c>
      <c r="E147" s="212" t="str">
        <f t="shared" si="3"/>
        <v>是</v>
      </c>
    </row>
    <row r="148" ht="36" customHeight="1" spans="1:5">
      <c r="A148" s="207"/>
      <c r="B148" s="345"/>
      <c r="C148" s="342"/>
      <c r="D148" s="343"/>
      <c r="E148" s="212" t="str">
        <f t="shared" si="3"/>
        <v>是</v>
      </c>
    </row>
    <row r="149" ht="36" customHeight="1" spans="1:5">
      <c r="A149" s="207"/>
      <c r="B149" s="345"/>
      <c r="C149" s="342">
        <v>102000</v>
      </c>
      <c r="D149" s="343"/>
      <c r="E149" s="212" t="str">
        <f t="shared" si="3"/>
        <v>是</v>
      </c>
    </row>
    <row r="150" ht="36" customHeight="1" spans="1:5">
      <c r="A150" s="207"/>
      <c r="B150" s="345"/>
      <c r="C150" s="342"/>
      <c r="D150" s="343">
        <v>100000</v>
      </c>
      <c r="E150" s="212" t="str">
        <f t="shared" si="3"/>
        <v>是</v>
      </c>
    </row>
    <row r="151" ht="36" customHeight="1" spans="1:5">
      <c r="A151" s="207"/>
      <c r="B151" s="345"/>
      <c r="C151" s="342">
        <v>73429</v>
      </c>
      <c r="D151" s="343"/>
      <c r="E151" s="212" t="str">
        <f t="shared" si="3"/>
        <v>是</v>
      </c>
    </row>
    <row r="152" ht="36" customHeight="1" spans="1:5">
      <c r="A152" s="207"/>
      <c r="B152" s="345"/>
      <c r="C152" s="342">
        <v>78818</v>
      </c>
      <c r="D152" s="343"/>
      <c r="E152" s="212" t="str">
        <f t="shared" si="3"/>
        <v>是</v>
      </c>
    </row>
    <row r="153" ht="36" customHeight="1" spans="1:5">
      <c r="A153" s="207"/>
      <c r="B153" s="345"/>
      <c r="C153" s="342">
        <v>40000</v>
      </c>
      <c r="D153" s="343"/>
      <c r="E153" s="212" t="str">
        <f t="shared" si="3"/>
        <v>是</v>
      </c>
    </row>
    <row r="154" ht="36" customHeight="1" spans="1:5">
      <c r="A154" s="207"/>
      <c r="B154" s="345"/>
      <c r="C154" s="342">
        <v>35900</v>
      </c>
      <c r="D154" s="343"/>
      <c r="E154" s="212" t="str">
        <f t="shared" si="3"/>
        <v>是</v>
      </c>
    </row>
    <row r="155" ht="36" customHeight="1" spans="1:5">
      <c r="A155" s="207"/>
      <c r="B155" s="345"/>
      <c r="C155" s="342">
        <v>32900</v>
      </c>
      <c r="D155" s="343"/>
      <c r="E155" s="212" t="str">
        <f t="shared" si="3"/>
        <v>是</v>
      </c>
    </row>
    <row r="156" ht="36" customHeight="1" spans="1:5">
      <c r="A156" s="207"/>
      <c r="B156" s="345"/>
      <c r="C156" s="342">
        <v>46270</v>
      </c>
      <c r="D156" s="343"/>
      <c r="E156" s="212" t="str">
        <f t="shared" si="3"/>
        <v>是</v>
      </c>
    </row>
    <row r="157" ht="36" customHeight="1" spans="1:5">
      <c r="A157" s="207"/>
      <c r="B157" s="345"/>
      <c r="C157" s="342"/>
      <c r="D157" s="343"/>
      <c r="E157" s="212" t="str">
        <f t="shared" si="3"/>
        <v>是</v>
      </c>
    </row>
    <row r="158" ht="36" customHeight="1" spans="1:5">
      <c r="A158" s="207"/>
      <c r="B158" s="345"/>
      <c r="C158" s="342">
        <v>7187</v>
      </c>
      <c r="D158" s="343"/>
      <c r="E158" s="212" t="str">
        <f t="shared" si="3"/>
        <v>是</v>
      </c>
    </row>
    <row r="159" ht="36" customHeight="1" spans="1:5">
      <c r="A159" s="207"/>
      <c r="B159" s="345"/>
      <c r="C159" s="342">
        <v>17206</v>
      </c>
      <c r="D159" s="343"/>
      <c r="E159" s="212" t="str">
        <f t="shared" si="3"/>
        <v>是</v>
      </c>
    </row>
    <row r="160" ht="36" customHeight="1" spans="1:5">
      <c r="A160" s="207"/>
      <c r="B160" s="345"/>
      <c r="C160" s="342"/>
      <c r="D160" s="343"/>
      <c r="E160" s="212" t="str">
        <f t="shared" si="3"/>
        <v>是</v>
      </c>
    </row>
    <row r="161" ht="36" customHeight="1" spans="1:5">
      <c r="A161" s="207"/>
      <c r="B161" s="345"/>
      <c r="C161" s="342">
        <v>23000</v>
      </c>
      <c r="D161" s="343"/>
      <c r="E161" s="212" t="str">
        <f t="shared" si="3"/>
        <v>是</v>
      </c>
    </row>
    <row r="162" ht="36" customHeight="1" spans="1:5">
      <c r="A162" s="207"/>
      <c r="B162" s="345"/>
      <c r="C162" s="342">
        <v>9000</v>
      </c>
      <c r="D162" s="343"/>
      <c r="E162" s="212" t="str">
        <f t="shared" si="3"/>
        <v>是</v>
      </c>
    </row>
    <row r="163" ht="36" customHeight="1" spans="1:5">
      <c r="A163" s="344"/>
      <c r="B163" s="337"/>
      <c r="C163" s="342"/>
      <c r="D163" s="343"/>
      <c r="E163" s="212" t="str">
        <f t="shared" si="3"/>
        <v>是</v>
      </c>
    </row>
    <row r="164" ht="36" customHeight="1" spans="1:5">
      <c r="A164" s="207"/>
      <c r="B164" s="345"/>
      <c r="C164" s="342">
        <v>7910</v>
      </c>
      <c r="D164" s="343"/>
      <c r="E164" s="212" t="str">
        <f t="shared" si="3"/>
        <v>是</v>
      </c>
    </row>
    <row r="165" ht="36" customHeight="1" spans="1:5">
      <c r="A165" s="207"/>
      <c r="B165" s="345"/>
      <c r="C165" s="342"/>
      <c r="D165" s="343"/>
      <c r="E165" s="212" t="str">
        <f t="shared" si="3"/>
        <v>是</v>
      </c>
    </row>
    <row r="166" ht="36" customHeight="1" spans="1:5">
      <c r="A166" s="207"/>
      <c r="B166" s="345"/>
      <c r="C166" s="342"/>
      <c r="D166" s="343"/>
      <c r="E166" s="212" t="str">
        <f t="shared" si="3"/>
        <v>是</v>
      </c>
    </row>
    <row r="167" ht="36" customHeight="1" spans="1:5">
      <c r="A167" s="207"/>
      <c r="B167" s="345"/>
      <c r="C167" s="342"/>
      <c r="D167" s="343"/>
      <c r="E167" s="212" t="str">
        <f t="shared" si="3"/>
        <v>是</v>
      </c>
    </row>
    <row r="168" ht="36" customHeight="1" spans="1:5">
      <c r="A168" s="207"/>
      <c r="B168" s="345"/>
      <c r="C168" s="342"/>
      <c r="D168" s="343"/>
      <c r="E168" s="212" t="str">
        <f t="shared" si="3"/>
        <v>是</v>
      </c>
    </row>
    <row r="169" ht="36" customHeight="1" spans="1:5">
      <c r="A169" s="207"/>
      <c r="B169" s="345"/>
      <c r="C169" s="342">
        <v>6600</v>
      </c>
      <c r="D169" s="343"/>
      <c r="E169" s="212" t="str">
        <f t="shared" si="3"/>
        <v>是</v>
      </c>
    </row>
    <row r="170" ht="36" customHeight="1" spans="1:5">
      <c r="A170" s="207"/>
      <c r="B170" s="345"/>
      <c r="C170" s="342"/>
      <c r="D170" s="343"/>
      <c r="E170" s="212" t="str">
        <f t="shared" si="3"/>
        <v>是</v>
      </c>
    </row>
    <row r="171" ht="36" customHeight="1" spans="1:5">
      <c r="A171" s="344"/>
      <c r="B171" s="337"/>
      <c r="C171" s="342"/>
      <c r="D171" s="343">
        <v>5000</v>
      </c>
      <c r="E171" s="212" t="str">
        <f t="shared" si="3"/>
        <v>是</v>
      </c>
    </row>
    <row r="172" ht="36" customHeight="1" spans="1:5">
      <c r="A172" s="207"/>
      <c r="B172" s="345"/>
      <c r="C172" s="342">
        <v>4900</v>
      </c>
      <c r="D172" s="343"/>
      <c r="E172" s="212" t="str">
        <f t="shared" si="3"/>
        <v>是</v>
      </c>
    </row>
    <row r="173" ht="36" customHeight="1" spans="1:5">
      <c r="A173" s="207"/>
      <c r="B173" s="345"/>
      <c r="C173" s="342">
        <v>9600</v>
      </c>
      <c r="D173" s="343"/>
      <c r="E173" s="212" t="str">
        <f t="shared" si="3"/>
        <v>是</v>
      </c>
    </row>
    <row r="174" ht="36" customHeight="1" spans="1:5">
      <c r="A174" s="207"/>
      <c r="B174" s="345"/>
      <c r="C174" s="342">
        <v>2875</v>
      </c>
      <c r="D174" s="343"/>
      <c r="E174" s="212" t="str">
        <f t="shared" si="3"/>
        <v>是</v>
      </c>
    </row>
    <row r="175" ht="36" customHeight="1" spans="1:5">
      <c r="A175" s="207"/>
      <c r="B175" s="345"/>
      <c r="C175" s="342">
        <v>2000</v>
      </c>
      <c r="D175" s="343"/>
      <c r="E175" s="212" t="str">
        <f t="shared" si="3"/>
        <v>是</v>
      </c>
    </row>
    <row r="176" ht="36" customHeight="1" spans="1:5">
      <c r="A176" s="207"/>
      <c r="B176" s="345"/>
      <c r="C176" s="342">
        <v>5632</v>
      </c>
      <c r="D176" s="343"/>
      <c r="E176" s="212" t="str">
        <f t="shared" si="3"/>
        <v>是</v>
      </c>
    </row>
    <row r="177" ht="36" customHeight="1" spans="1:5">
      <c r="A177" s="344"/>
      <c r="B177" s="337"/>
      <c r="C177" s="342">
        <v>3800</v>
      </c>
      <c r="D177" s="343"/>
      <c r="E177" s="212" t="str">
        <f t="shared" si="3"/>
        <v>是</v>
      </c>
    </row>
    <row r="178" ht="36" customHeight="1" spans="1:5">
      <c r="A178" s="207"/>
      <c r="B178" s="345"/>
      <c r="C178" s="342">
        <v>2910</v>
      </c>
      <c r="D178" s="343"/>
      <c r="E178" s="212" t="str">
        <f t="shared" si="3"/>
        <v>是</v>
      </c>
    </row>
    <row r="179" ht="36" customHeight="1" spans="1:5">
      <c r="A179" s="207"/>
      <c r="B179" s="345"/>
      <c r="C179" s="342"/>
      <c r="D179" s="343"/>
      <c r="E179" s="212" t="str">
        <f t="shared" si="3"/>
        <v>是</v>
      </c>
    </row>
    <row r="180" ht="36" customHeight="1" spans="1:5">
      <c r="A180" s="207"/>
      <c r="B180" s="345"/>
      <c r="C180" s="342">
        <v>3130</v>
      </c>
      <c r="D180" s="343"/>
      <c r="E180" s="212" t="str">
        <f t="shared" si="3"/>
        <v>是</v>
      </c>
    </row>
    <row r="181" ht="36" customHeight="1" spans="1:5">
      <c r="A181" s="207"/>
      <c r="B181" s="345"/>
      <c r="C181" s="342"/>
      <c r="D181" s="343"/>
      <c r="E181" s="212" t="str">
        <f t="shared" si="3"/>
        <v>是</v>
      </c>
    </row>
    <row r="182" ht="36" customHeight="1" spans="1:5">
      <c r="A182" s="207"/>
      <c r="B182" s="345"/>
      <c r="C182" s="342">
        <v>3000</v>
      </c>
      <c r="D182" s="343"/>
      <c r="E182" s="212" t="str">
        <f t="shared" si="3"/>
        <v>是</v>
      </c>
    </row>
    <row r="183" ht="36" customHeight="1" spans="1:5">
      <c r="A183" s="207"/>
      <c r="B183" s="345"/>
      <c r="C183" s="342">
        <v>2500</v>
      </c>
      <c r="D183" s="343"/>
      <c r="E183" s="212" t="str">
        <f t="shared" si="3"/>
        <v>是</v>
      </c>
    </row>
    <row r="184" ht="36" customHeight="1" spans="1:5">
      <c r="A184" s="207"/>
      <c r="B184" s="345"/>
      <c r="C184" s="342">
        <v>2000</v>
      </c>
      <c r="D184" s="343"/>
      <c r="E184" s="212" t="str">
        <f t="shared" si="3"/>
        <v>是</v>
      </c>
    </row>
    <row r="185" ht="36" customHeight="1" spans="1:5">
      <c r="A185" s="344"/>
      <c r="B185" s="337"/>
      <c r="C185" s="342">
        <v>1257</v>
      </c>
      <c r="D185" s="343"/>
      <c r="E185" s="212" t="str">
        <f t="shared" si="3"/>
        <v>是</v>
      </c>
    </row>
    <row r="186" ht="36" customHeight="1" spans="1:5">
      <c r="A186" s="207"/>
      <c r="B186" s="345"/>
      <c r="C186" s="342">
        <v>2500</v>
      </c>
      <c r="D186" s="343"/>
      <c r="E186" s="212" t="str">
        <f t="shared" si="3"/>
        <v>是</v>
      </c>
    </row>
    <row r="187" ht="36" customHeight="1" spans="1:5">
      <c r="A187" s="344"/>
      <c r="B187" s="337"/>
      <c r="C187" s="342">
        <v>2163</v>
      </c>
      <c r="D187" s="343"/>
      <c r="E187" s="212" t="str">
        <f t="shared" si="3"/>
        <v>是</v>
      </c>
    </row>
    <row r="188" ht="36" customHeight="1" spans="1:5">
      <c r="A188" s="207"/>
      <c r="B188" s="345"/>
      <c r="C188" s="342">
        <v>2000</v>
      </c>
      <c r="D188" s="343"/>
      <c r="E188" s="212" t="str">
        <f t="shared" si="3"/>
        <v>是</v>
      </c>
    </row>
    <row r="189" ht="36" customHeight="1" spans="1:5">
      <c r="A189" s="207"/>
      <c r="B189" s="345"/>
      <c r="C189" s="342">
        <v>2000</v>
      </c>
      <c r="D189" s="343"/>
      <c r="E189" s="212" t="str">
        <f t="shared" si="3"/>
        <v>是</v>
      </c>
    </row>
    <row r="190" ht="36" customHeight="1" spans="1:5">
      <c r="A190" s="207"/>
      <c r="B190" s="345"/>
      <c r="E190" s="212" t="str">
        <f t="shared" si="3"/>
        <v>是</v>
      </c>
    </row>
    <row r="191" ht="36" customHeight="1" spans="1:5">
      <c r="A191" s="344"/>
      <c r="B191" s="337"/>
      <c r="E191" s="212" t="str">
        <f t="shared" si="3"/>
        <v>是</v>
      </c>
    </row>
    <row r="192" ht="36" customHeight="1" spans="1:5">
      <c r="A192" s="207"/>
      <c r="B192" s="345"/>
      <c r="E192" s="212" t="str">
        <f t="shared" si="3"/>
        <v>是</v>
      </c>
    </row>
    <row r="193" ht="36" customHeight="1" spans="1:5">
      <c r="A193" s="207"/>
      <c r="B193" s="345"/>
      <c r="E193" s="212" t="str">
        <f t="shared" si="3"/>
        <v>是</v>
      </c>
    </row>
    <row r="194" ht="36" customHeight="1" spans="1:5">
      <c r="A194" s="344"/>
      <c r="B194" s="337"/>
      <c r="E194" s="212" t="str">
        <f t="shared" si="3"/>
        <v>是</v>
      </c>
    </row>
    <row r="195" ht="36" customHeight="1" spans="1:5">
      <c r="A195" s="207"/>
      <c r="B195" s="345"/>
      <c r="E195" s="212" t="str">
        <f t="shared" si="3"/>
        <v>是</v>
      </c>
    </row>
    <row r="196" ht="36" customHeight="1" spans="1:5">
      <c r="A196" s="344"/>
      <c r="B196" s="337"/>
      <c r="E196" s="212" t="str">
        <f t="shared" si="3"/>
        <v>是</v>
      </c>
    </row>
    <row r="197" ht="36" customHeight="1" spans="1:5">
      <c r="A197" s="207"/>
      <c r="B197" s="345"/>
      <c r="E197" s="212" t="str">
        <f t="shared" si="3"/>
        <v>是</v>
      </c>
    </row>
    <row r="198" ht="36" customHeight="1" spans="1:5">
      <c r="A198" s="207"/>
      <c r="B198" s="345"/>
      <c r="E198" s="212" t="str">
        <f t="shared" ref="E198:E204" si="4">IF(A198&lt;&gt;"",IF(SUM(B198:D198)&lt;&gt;0,"是","否"),"是")</f>
        <v>是</v>
      </c>
    </row>
    <row r="199" ht="36" customHeight="1" spans="1:5">
      <c r="A199" s="207"/>
      <c r="B199" s="345"/>
      <c r="E199" s="212" t="str">
        <f t="shared" si="4"/>
        <v>是</v>
      </c>
    </row>
    <row r="200" ht="36" customHeight="1" spans="1:5">
      <c r="A200" s="207"/>
      <c r="B200" s="345"/>
      <c r="E200" s="212" t="str">
        <f t="shared" si="4"/>
        <v>是</v>
      </c>
    </row>
    <row r="201" ht="36" customHeight="1" spans="1:5">
      <c r="A201" s="207"/>
      <c r="B201" s="345"/>
      <c r="E201" s="212" t="str">
        <f t="shared" si="4"/>
        <v>是</v>
      </c>
    </row>
    <row r="202" ht="36" customHeight="1" spans="1:5">
      <c r="A202" s="344"/>
      <c r="B202" s="337"/>
      <c r="E202" s="212" t="str">
        <f t="shared" si="4"/>
        <v>是</v>
      </c>
    </row>
    <row r="203" ht="36" customHeight="1" spans="1:5">
      <c r="A203" s="207"/>
      <c r="B203" s="345"/>
      <c r="E203" s="212" t="str">
        <f t="shared" si="4"/>
        <v>是</v>
      </c>
    </row>
    <row r="204" ht="36" customHeight="1" spans="1:5">
      <c r="A204" s="347"/>
      <c r="B204" s="348"/>
      <c r="E204" s="212" t="str">
        <f t="shared" si="4"/>
        <v>是</v>
      </c>
    </row>
  </sheetData>
  <mergeCells count="1">
    <mergeCell ref="A1:D1"/>
  </mergeCells>
  <conditionalFormatting sqref="E4">
    <cfRule type="cellIs" dxfId="2" priority="2" stopIfTrue="1" operator="lessThan">
      <formula>0</formula>
    </cfRule>
  </conditionalFormatting>
  <conditionalFormatting sqref="E5:E204">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rowBreaks count="1" manualBreakCount="1">
    <brk id="164" max="2"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G54"/>
  <sheetViews>
    <sheetView showGridLines="0" showZeros="0" view="pageBreakPreview" zoomScale="90" zoomScaleNormal="85" topLeftCell="A36" workbookViewId="0">
      <selection activeCell="A4" sqref="$A4:$XFD54"/>
    </sheetView>
  </sheetViews>
  <sheetFormatPr defaultColWidth="9" defaultRowHeight="14.25" outlineLevelCol="6"/>
  <cols>
    <col min="1" max="1" width="43.6333333333333" style="264" customWidth="1"/>
    <col min="2" max="2" width="20.6333333333333" style="266" customWidth="1"/>
    <col min="3" max="4" width="20.6333333333333" style="264" customWidth="1"/>
    <col min="5" max="5" width="20" style="265" customWidth="1"/>
    <col min="6" max="6" width="12.6333333333333" style="264"/>
    <col min="7" max="16373" width="9" style="264"/>
    <col min="16374" max="16375" width="35.6333333333333" style="264"/>
    <col min="16376" max="16384" width="9" style="264"/>
  </cols>
  <sheetData>
    <row r="1" ht="45" customHeight="1" spans="1:5">
      <c r="A1" s="317" t="str">
        <f>YEAR(封面!$B$7)&amp;"年澄江市分地区税收返还和转移支付预算表"</f>
        <v>2022年澄江市分地区税收返还和转移支付预算表</v>
      </c>
      <c r="B1" s="317"/>
      <c r="C1" s="317"/>
      <c r="D1" s="317"/>
      <c r="E1" s="317"/>
    </row>
    <row r="2" ht="20.1" customHeight="1" spans="1:5">
      <c r="A2" s="318" t="s">
        <v>1673</v>
      </c>
      <c r="B2" s="318"/>
      <c r="C2" s="319"/>
      <c r="D2" s="319"/>
      <c r="E2" s="320" t="s">
        <v>10</v>
      </c>
    </row>
    <row r="3" s="315" customFormat="1" ht="45" customHeight="1" spans="1:5">
      <c r="A3" s="321" t="s">
        <v>1674</v>
      </c>
      <c r="B3" s="321" t="s">
        <v>1675</v>
      </c>
      <c r="C3" s="322" t="s">
        <v>1676</v>
      </c>
      <c r="D3" s="323" t="s">
        <v>1677</v>
      </c>
      <c r="E3" s="323" t="s">
        <v>1678</v>
      </c>
    </row>
    <row r="4" ht="36" customHeight="1" spans="1:5">
      <c r="A4" s="324" t="s">
        <v>1679</v>
      </c>
      <c r="B4" s="83">
        <f>C4+D4+E4</f>
        <v>46797</v>
      </c>
      <c r="C4" s="83">
        <f>+C5+C28+C49</f>
        <v>5214</v>
      </c>
      <c r="D4" s="83">
        <f>+D5+D28+D49</f>
        <v>40429</v>
      </c>
      <c r="E4" s="83">
        <f>+E5+E28+E49</f>
        <v>1154</v>
      </c>
    </row>
    <row r="5" ht="35" customHeight="1" spans="1:5">
      <c r="A5" s="325" t="s">
        <v>1680</v>
      </c>
      <c r="B5" s="93">
        <f>C5+D5+E5</f>
        <v>40429</v>
      </c>
      <c r="C5" s="93">
        <f>SUM(C6:C27)</f>
        <v>0</v>
      </c>
      <c r="D5" s="93">
        <f>SUM(D6:D27)</f>
        <v>40429</v>
      </c>
      <c r="E5" s="93">
        <f>SUM(E6:E27)</f>
        <v>0</v>
      </c>
    </row>
    <row r="6" ht="35" customHeight="1" spans="1:5">
      <c r="A6" s="325" t="s">
        <v>1681</v>
      </c>
      <c r="B6" s="93">
        <f t="shared" ref="B4:B54" si="0">C6+D6+E6</f>
        <v>11837</v>
      </c>
      <c r="C6" s="93"/>
      <c r="D6" s="93">
        <v>11837</v>
      </c>
      <c r="E6" s="93"/>
    </row>
    <row r="7" ht="35" customHeight="1" spans="1:5">
      <c r="A7" s="326" t="s">
        <v>1682</v>
      </c>
      <c r="B7" s="93">
        <f t="shared" si="0"/>
        <v>2687</v>
      </c>
      <c r="C7" s="93"/>
      <c r="D7" s="93">
        <v>2687</v>
      </c>
      <c r="E7" s="93"/>
    </row>
    <row r="8" ht="35" customHeight="1" spans="1:5">
      <c r="A8" s="327" t="s">
        <v>1683</v>
      </c>
      <c r="B8" s="93">
        <f t="shared" si="0"/>
        <v>140</v>
      </c>
      <c r="C8" s="93"/>
      <c r="D8" s="93">
        <v>140</v>
      </c>
      <c r="E8" s="93"/>
    </row>
    <row r="9" ht="35" customHeight="1" spans="1:5">
      <c r="A9" s="327" t="s">
        <v>1684</v>
      </c>
      <c r="B9" s="93">
        <f t="shared" si="0"/>
        <v>840</v>
      </c>
      <c r="C9" s="93"/>
      <c r="D9" s="93">
        <v>840</v>
      </c>
      <c r="E9" s="93"/>
    </row>
    <row r="10" ht="35" customHeight="1" spans="1:5">
      <c r="A10" s="327" t="s">
        <v>1685</v>
      </c>
      <c r="B10" s="93">
        <f t="shared" si="0"/>
        <v>0</v>
      </c>
      <c r="C10" s="93"/>
      <c r="D10" s="93"/>
      <c r="E10" s="93"/>
    </row>
    <row r="11" ht="35" customHeight="1" spans="1:5">
      <c r="A11" s="327" t="s">
        <v>1686</v>
      </c>
      <c r="B11" s="93">
        <f t="shared" si="0"/>
        <v>497</v>
      </c>
      <c r="C11" s="93"/>
      <c r="D11" s="93">
        <v>497</v>
      </c>
      <c r="E11" s="93"/>
    </row>
    <row r="12" ht="35" customHeight="1" spans="1:5">
      <c r="A12" s="327" t="s">
        <v>1687</v>
      </c>
      <c r="B12" s="93">
        <f t="shared" si="0"/>
        <v>28</v>
      </c>
      <c r="C12" s="93"/>
      <c r="D12" s="93">
        <v>28</v>
      </c>
      <c r="E12" s="93"/>
    </row>
    <row r="13" ht="35" customHeight="1" spans="1:5">
      <c r="A13" s="327" t="s">
        <v>1688</v>
      </c>
      <c r="B13" s="93">
        <f t="shared" si="0"/>
        <v>0</v>
      </c>
      <c r="C13" s="93"/>
      <c r="D13" s="93"/>
      <c r="E13" s="93"/>
    </row>
    <row r="14" ht="35" customHeight="1" spans="1:5">
      <c r="A14" s="325" t="s">
        <v>1689</v>
      </c>
      <c r="B14" s="93">
        <f t="shared" si="0"/>
        <v>2784</v>
      </c>
      <c r="C14" s="93"/>
      <c r="D14" s="93">
        <v>2784</v>
      </c>
      <c r="E14" s="93"/>
    </row>
    <row r="15" ht="35" customHeight="1" spans="1:5">
      <c r="A15" s="327" t="s">
        <v>1690</v>
      </c>
      <c r="B15" s="93">
        <f t="shared" si="0"/>
        <v>5956</v>
      </c>
      <c r="C15" s="93"/>
      <c r="D15" s="93">
        <v>5956</v>
      </c>
      <c r="E15" s="93"/>
    </row>
    <row r="16" ht="35" customHeight="1" spans="1:5">
      <c r="A16" s="327" t="s">
        <v>1691</v>
      </c>
      <c r="B16" s="93">
        <f t="shared" si="0"/>
        <v>1766</v>
      </c>
      <c r="C16" s="93"/>
      <c r="D16" s="93">
        <v>1766</v>
      </c>
      <c r="E16" s="93"/>
    </row>
    <row r="17" ht="35" customHeight="1" spans="1:5">
      <c r="A17" s="328" t="s">
        <v>1692</v>
      </c>
      <c r="B17" s="93">
        <f t="shared" si="0"/>
        <v>595</v>
      </c>
      <c r="C17" s="93"/>
      <c r="D17" s="93">
        <v>595</v>
      </c>
      <c r="E17" s="93"/>
    </row>
    <row r="18" ht="35" customHeight="1" spans="1:5">
      <c r="A18" s="328" t="s">
        <v>1693</v>
      </c>
      <c r="B18" s="93">
        <f t="shared" si="0"/>
        <v>2153</v>
      </c>
      <c r="C18" s="93"/>
      <c r="D18" s="93">
        <v>2153</v>
      </c>
      <c r="E18" s="93"/>
    </row>
    <row r="19" ht="35" customHeight="1" spans="1:5">
      <c r="A19" s="328" t="s">
        <v>1694</v>
      </c>
      <c r="B19" s="93">
        <f t="shared" si="0"/>
        <v>7286</v>
      </c>
      <c r="C19" s="93"/>
      <c r="D19" s="93">
        <v>7286</v>
      </c>
      <c r="E19" s="93"/>
    </row>
    <row r="20" ht="35" customHeight="1" spans="1:5">
      <c r="A20" s="328" t="s">
        <v>1695</v>
      </c>
      <c r="B20" s="93">
        <f t="shared" si="0"/>
        <v>661</v>
      </c>
      <c r="C20" s="93"/>
      <c r="D20" s="93">
        <v>661</v>
      </c>
      <c r="E20" s="93"/>
    </row>
    <row r="21" ht="35" customHeight="1" spans="1:5">
      <c r="A21" s="328" t="s">
        <v>1696</v>
      </c>
      <c r="B21" s="93">
        <f t="shared" si="0"/>
        <v>7</v>
      </c>
      <c r="C21" s="93"/>
      <c r="D21" s="93">
        <v>7</v>
      </c>
      <c r="E21" s="93"/>
    </row>
    <row r="22" ht="35" customHeight="1" spans="1:5">
      <c r="A22" s="328" t="s">
        <v>1697</v>
      </c>
      <c r="B22" s="93">
        <f t="shared" si="0"/>
        <v>33</v>
      </c>
      <c r="C22" s="93"/>
      <c r="D22" s="93">
        <v>33</v>
      </c>
      <c r="E22" s="93"/>
    </row>
    <row r="23" ht="35" customHeight="1" spans="1:5">
      <c r="A23" s="328" t="s">
        <v>1698</v>
      </c>
      <c r="B23" s="93">
        <f t="shared" si="0"/>
        <v>140</v>
      </c>
      <c r="C23" s="93"/>
      <c r="D23" s="93">
        <v>140</v>
      </c>
      <c r="E23" s="93"/>
    </row>
    <row r="24" ht="35" customHeight="1" spans="1:5">
      <c r="A24" s="328" t="s">
        <v>1699</v>
      </c>
      <c r="B24" s="93">
        <f t="shared" si="0"/>
        <v>2887</v>
      </c>
      <c r="C24" s="93"/>
      <c r="D24" s="93">
        <v>2887</v>
      </c>
      <c r="E24" s="93"/>
    </row>
    <row r="25" ht="35" customHeight="1" spans="1:5">
      <c r="A25" s="328" t="s">
        <v>1700</v>
      </c>
      <c r="B25" s="93">
        <f t="shared" si="0"/>
        <v>0</v>
      </c>
      <c r="C25" s="93"/>
      <c r="D25" s="93"/>
      <c r="E25" s="93"/>
    </row>
    <row r="26" ht="35" customHeight="1" spans="1:5">
      <c r="A26" s="328" t="s">
        <v>1701</v>
      </c>
      <c r="B26" s="93">
        <f t="shared" si="0"/>
        <v>0</v>
      </c>
      <c r="C26" s="93"/>
      <c r="D26" s="93"/>
      <c r="E26" s="93"/>
    </row>
    <row r="27" ht="35" customHeight="1" spans="1:5">
      <c r="A27" s="328" t="s">
        <v>1702</v>
      </c>
      <c r="B27" s="93">
        <f t="shared" si="0"/>
        <v>132</v>
      </c>
      <c r="C27" s="93"/>
      <c r="D27" s="93">
        <v>132</v>
      </c>
      <c r="E27" s="93"/>
    </row>
    <row r="28" ht="35" customHeight="1" spans="1:5">
      <c r="A28" s="325" t="s">
        <v>1703</v>
      </c>
      <c r="B28" s="93">
        <f t="shared" si="0"/>
        <v>1154</v>
      </c>
      <c r="C28" s="83">
        <f>SUM(C29:C48)</f>
        <v>0</v>
      </c>
      <c r="D28" s="83">
        <f>SUM(D29:D48)</f>
        <v>0</v>
      </c>
      <c r="E28" s="93">
        <f>SUM(E29:E48)</f>
        <v>1154</v>
      </c>
    </row>
    <row r="29" ht="35" customHeight="1" spans="1:5">
      <c r="A29" s="328" t="s">
        <v>1704</v>
      </c>
      <c r="B29" s="93">
        <f t="shared" si="0"/>
        <v>0</v>
      </c>
      <c r="C29" s="93"/>
      <c r="D29" s="93"/>
      <c r="E29" s="93"/>
    </row>
    <row r="30" ht="35" customHeight="1" spans="1:5">
      <c r="A30" s="328" t="s">
        <v>1705</v>
      </c>
      <c r="B30" s="93">
        <f t="shared" si="0"/>
        <v>0</v>
      </c>
      <c r="C30" s="93"/>
      <c r="D30" s="93"/>
      <c r="E30" s="93"/>
    </row>
    <row r="31" ht="35" customHeight="1" spans="1:5">
      <c r="A31" s="328" t="s">
        <v>1706</v>
      </c>
      <c r="B31" s="93">
        <f t="shared" si="0"/>
        <v>0</v>
      </c>
      <c r="C31" s="93"/>
      <c r="D31" s="93"/>
      <c r="E31" s="93"/>
    </row>
    <row r="32" ht="35" customHeight="1" spans="1:5">
      <c r="A32" s="328" t="s">
        <v>1707</v>
      </c>
      <c r="B32" s="93">
        <f t="shared" si="0"/>
        <v>0</v>
      </c>
      <c r="C32" s="93"/>
      <c r="D32" s="93"/>
      <c r="E32" s="93"/>
    </row>
    <row r="33" ht="35" customHeight="1" spans="1:5">
      <c r="A33" s="328" t="s">
        <v>1708</v>
      </c>
      <c r="B33" s="93">
        <f t="shared" si="0"/>
        <v>0</v>
      </c>
      <c r="C33" s="93"/>
      <c r="D33" s="93"/>
      <c r="E33" s="93"/>
    </row>
    <row r="34" ht="35" customHeight="1" spans="1:5">
      <c r="A34" s="328" t="s">
        <v>1709</v>
      </c>
      <c r="B34" s="93">
        <f t="shared" si="0"/>
        <v>0</v>
      </c>
      <c r="C34" s="93"/>
      <c r="D34" s="93"/>
      <c r="E34" s="93"/>
    </row>
    <row r="35" ht="35" customHeight="1" spans="1:5">
      <c r="A35" s="328" t="s">
        <v>1710</v>
      </c>
      <c r="B35" s="93">
        <f t="shared" si="0"/>
        <v>0</v>
      </c>
      <c r="C35" s="93"/>
      <c r="D35" s="93"/>
      <c r="E35" s="93"/>
    </row>
    <row r="36" ht="35" customHeight="1" spans="1:5">
      <c r="A36" s="328" t="s">
        <v>1711</v>
      </c>
      <c r="B36" s="93">
        <f t="shared" si="0"/>
        <v>0</v>
      </c>
      <c r="C36" s="93"/>
      <c r="D36" s="93"/>
      <c r="E36" s="93"/>
    </row>
    <row r="37" ht="35" customHeight="1" spans="1:5">
      <c r="A37" s="328" t="s">
        <v>1712</v>
      </c>
      <c r="B37" s="93">
        <f t="shared" si="0"/>
        <v>0</v>
      </c>
      <c r="C37" s="93"/>
      <c r="D37" s="93"/>
      <c r="E37" s="93"/>
    </row>
    <row r="38" ht="35" customHeight="1" spans="1:5">
      <c r="A38" s="328" t="s">
        <v>1713</v>
      </c>
      <c r="B38" s="93">
        <f t="shared" si="0"/>
        <v>0</v>
      </c>
      <c r="C38" s="93"/>
      <c r="D38" s="93"/>
      <c r="E38" s="93"/>
    </row>
    <row r="39" ht="35" customHeight="1" spans="1:5">
      <c r="A39" s="328" t="s">
        <v>1714</v>
      </c>
      <c r="B39" s="93">
        <f t="shared" si="0"/>
        <v>1154</v>
      </c>
      <c r="C39" s="93"/>
      <c r="D39" s="93"/>
      <c r="E39" s="93">
        <v>1154</v>
      </c>
    </row>
    <row r="40" ht="35" customHeight="1" spans="1:5">
      <c r="A40" s="328" t="s">
        <v>1715</v>
      </c>
      <c r="B40" s="93">
        <f t="shared" si="0"/>
        <v>0</v>
      </c>
      <c r="C40" s="93"/>
      <c r="D40" s="93"/>
      <c r="E40" s="93"/>
    </row>
    <row r="41" ht="35" customHeight="1" spans="1:5">
      <c r="A41" s="328" t="s">
        <v>1716</v>
      </c>
      <c r="B41" s="93">
        <f t="shared" si="0"/>
        <v>0</v>
      </c>
      <c r="C41" s="93"/>
      <c r="D41" s="93"/>
      <c r="E41" s="93"/>
    </row>
    <row r="42" ht="35" customHeight="1" spans="1:5">
      <c r="A42" s="328" t="s">
        <v>1717</v>
      </c>
      <c r="B42" s="93">
        <f t="shared" si="0"/>
        <v>0</v>
      </c>
      <c r="C42" s="93"/>
      <c r="D42" s="93"/>
      <c r="E42" s="93"/>
    </row>
    <row r="43" ht="35" customHeight="1" spans="1:5">
      <c r="A43" s="328" t="s">
        <v>1718</v>
      </c>
      <c r="B43" s="93">
        <f t="shared" si="0"/>
        <v>0</v>
      </c>
      <c r="C43" s="93"/>
      <c r="D43" s="93"/>
      <c r="E43" s="93"/>
    </row>
    <row r="44" ht="35" customHeight="1" spans="1:5">
      <c r="A44" s="328" t="s">
        <v>1719</v>
      </c>
      <c r="B44" s="93">
        <f t="shared" si="0"/>
        <v>0</v>
      </c>
      <c r="C44" s="93"/>
      <c r="D44" s="93"/>
      <c r="E44" s="93"/>
    </row>
    <row r="45" ht="35" customHeight="1" spans="1:5">
      <c r="A45" s="328" t="s">
        <v>1720</v>
      </c>
      <c r="B45" s="93">
        <f t="shared" si="0"/>
        <v>0</v>
      </c>
      <c r="C45" s="93"/>
      <c r="D45" s="93"/>
      <c r="E45" s="93"/>
    </row>
    <row r="46" ht="35" customHeight="1" spans="1:5">
      <c r="A46" s="328" t="s">
        <v>1721</v>
      </c>
      <c r="B46" s="93">
        <f t="shared" si="0"/>
        <v>0</v>
      </c>
      <c r="C46" s="93"/>
      <c r="D46" s="93"/>
      <c r="E46" s="93"/>
    </row>
    <row r="47" ht="35" customHeight="1" spans="1:5">
      <c r="A47" s="328" t="s">
        <v>1722</v>
      </c>
      <c r="B47" s="93">
        <f t="shared" si="0"/>
        <v>0</v>
      </c>
      <c r="C47" s="93"/>
      <c r="D47" s="93"/>
      <c r="E47" s="93"/>
    </row>
    <row r="48" ht="35" customHeight="1" spans="1:5">
      <c r="A48" s="328" t="s">
        <v>1723</v>
      </c>
      <c r="B48" s="93">
        <f t="shared" si="0"/>
        <v>0</v>
      </c>
      <c r="C48" s="93"/>
      <c r="D48" s="93"/>
      <c r="E48" s="93"/>
    </row>
    <row r="49" s="266" customFormat="1" ht="35" customHeight="1" spans="1:7">
      <c r="A49" s="325" t="s">
        <v>1724</v>
      </c>
      <c r="B49" s="93">
        <f t="shared" si="0"/>
        <v>5214</v>
      </c>
      <c r="C49" s="93">
        <f>SUM(C50:C53)</f>
        <v>5214</v>
      </c>
      <c r="D49" s="83">
        <f>SUM(D50:D53)</f>
        <v>0</v>
      </c>
      <c r="E49" s="83">
        <f>SUM(E50:E53)</f>
        <v>0</v>
      </c>
      <c r="F49" s="329"/>
      <c r="G49" s="330"/>
    </row>
    <row r="50" s="266" customFormat="1" ht="35" customHeight="1" spans="1:7">
      <c r="A50" s="325" t="s">
        <v>1725</v>
      </c>
      <c r="B50" s="93">
        <f t="shared" si="0"/>
        <v>782</v>
      </c>
      <c r="C50" s="93">
        <v>782</v>
      </c>
      <c r="D50" s="93"/>
      <c r="E50" s="93"/>
      <c r="F50" s="329"/>
      <c r="G50" s="330"/>
    </row>
    <row r="51" s="266" customFormat="1" ht="35" customHeight="1" spans="1:7">
      <c r="A51" s="325" t="s">
        <v>1726</v>
      </c>
      <c r="B51" s="93">
        <f t="shared" si="0"/>
        <v>0</v>
      </c>
      <c r="C51" s="93"/>
      <c r="D51" s="93"/>
      <c r="E51" s="93"/>
      <c r="F51" s="329"/>
      <c r="G51" s="330"/>
    </row>
    <row r="52" s="266" customFormat="1" ht="35" customHeight="1" spans="1:7">
      <c r="A52" s="325" t="s">
        <v>1727</v>
      </c>
      <c r="B52" s="93">
        <f t="shared" si="0"/>
        <v>4432</v>
      </c>
      <c r="C52" s="93">
        <v>4432</v>
      </c>
      <c r="D52" s="93"/>
      <c r="E52" s="93"/>
      <c r="F52" s="329"/>
      <c r="G52" s="330"/>
    </row>
    <row r="53" s="266" customFormat="1" ht="35" customHeight="1" spans="1:7">
      <c r="A53" s="325" t="s">
        <v>1728</v>
      </c>
      <c r="B53" s="93">
        <f t="shared" si="0"/>
        <v>0</v>
      </c>
      <c r="C53" s="93"/>
      <c r="D53" s="93"/>
      <c r="E53" s="93"/>
      <c r="F53" s="329"/>
      <c r="G53" s="330"/>
    </row>
    <row r="54" s="316" customFormat="1" ht="35" customHeight="1" spans="1:7">
      <c r="A54" s="331" t="s">
        <v>1729</v>
      </c>
      <c r="B54" s="83">
        <f t="shared" si="0"/>
        <v>33786</v>
      </c>
      <c r="C54" s="83"/>
      <c r="D54" s="83"/>
      <c r="E54" s="83">
        <v>33786</v>
      </c>
      <c r="F54" s="332"/>
      <c r="G54" s="333"/>
    </row>
  </sheetData>
  <mergeCells count="1">
    <mergeCell ref="A1:E1"/>
  </mergeCells>
  <conditionalFormatting sqref="E1">
    <cfRule type="cellIs" dxfId="0" priority="38" stopIfTrue="1" operator="greaterThanOrEqual">
      <formula>10</formula>
    </cfRule>
    <cfRule type="cellIs" dxfId="0" priority="39" stopIfTrue="1" operator="lessThanOrEqual">
      <formula>-1</formula>
    </cfRule>
  </conditionalFormatting>
  <conditionalFormatting sqref="B3:C3">
    <cfRule type="cellIs" dxfId="0" priority="37" stopIfTrue="1" operator="lessThanOrEqual">
      <formula>-1</formula>
    </cfRule>
  </conditionalFormatting>
  <conditionalFormatting sqref="D3">
    <cfRule type="cellIs" dxfId="0" priority="31" stopIfTrue="1" operator="lessThanOrEqual">
      <formula>-1</formula>
    </cfRule>
  </conditionalFormatting>
  <conditionalFormatting sqref="E3">
    <cfRule type="cellIs" dxfId="0" priority="30" stopIfTrue="1" operator="lessThanOrEqual">
      <formula>-1</formula>
    </cfRule>
  </conditionalFormatting>
  <conditionalFormatting sqref="B27:E27">
    <cfRule type="cellIs" dxfId="0" priority="26" stopIfTrue="1" operator="lessThanOrEqual">
      <formula>-1</formula>
    </cfRule>
  </conditionalFormatting>
  <conditionalFormatting sqref="B29:E29">
    <cfRule type="cellIs" dxfId="0" priority="25" stopIfTrue="1" operator="lessThanOrEqual">
      <formula>-1</formula>
    </cfRule>
  </conditionalFormatting>
  <conditionalFormatting sqref="B30:E30">
    <cfRule type="cellIs" dxfId="0" priority="24" stopIfTrue="1" operator="lessThanOrEqual">
      <formula>-1</formula>
    </cfRule>
  </conditionalFormatting>
  <conditionalFormatting sqref="B31:E31">
    <cfRule type="cellIs" dxfId="0" priority="23" stopIfTrue="1" operator="lessThanOrEqual">
      <formula>-1</formula>
    </cfRule>
  </conditionalFormatting>
  <conditionalFormatting sqref="B32:E32">
    <cfRule type="cellIs" dxfId="0" priority="22" stopIfTrue="1" operator="lessThanOrEqual">
      <formula>-1</formula>
    </cfRule>
  </conditionalFormatting>
  <conditionalFormatting sqref="B33:E33">
    <cfRule type="cellIs" dxfId="0" priority="21" stopIfTrue="1" operator="lessThanOrEqual">
      <formula>-1</formula>
    </cfRule>
  </conditionalFormatting>
  <conditionalFormatting sqref="B34:E34">
    <cfRule type="cellIs" dxfId="0" priority="20" stopIfTrue="1" operator="lessThanOrEqual">
      <formula>-1</formula>
    </cfRule>
  </conditionalFormatting>
  <conditionalFormatting sqref="B35:E35">
    <cfRule type="cellIs" dxfId="0" priority="19" stopIfTrue="1" operator="lessThanOrEqual">
      <formula>-1</formula>
    </cfRule>
  </conditionalFormatting>
  <conditionalFormatting sqref="B36:E36">
    <cfRule type="cellIs" dxfId="0" priority="18" stopIfTrue="1" operator="lessThanOrEqual">
      <formula>-1</formula>
    </cfRule>
  </conditionalFormatting>
  <conditionalFormatting sqref="B37:E37">
    <cfRule type="cellIs" dxfId="0" priority="17" stopIfTrue="1" operator="lessThanOrEqual">
      <formula>-1</formula>
    </cfRule>
  </conditionalFormatting>
  <conditionalFormatting sqref="B38:E38">
    <cfRule type="cellIs" dxfId="0" priority="16" stopIfTrue="1" operator="lessThanOrEqual">
      <formula>-1</formula>
    </cfRule>
  </conditionalFormatting>
  <conditionalFormatting sqref="B39:E39">
    <cfRule type="cellIs" dxfId="0" priority="15" stopIfTrue="1" operator="lessThanOrEqual">
      <formula>-1</formula>
    </cfRule>
  </conditionalFormatting>
  <conditionalFormatting sqref="B40:E40">
    <cfRule type="cellIs" dxfId="0" priority="14" stopIfTrue="1" operator="lessThanOrEqual">
      <formula>-1</formula>
    </cfRule>
  </conditionalFormatting>
  <conditionalFormatting sqref="B41:E41">
    <cfRule type="cellIs" dxfId="0" priority="13" stopIfTrue="1" operator="lessThanOrEqual">
      <formula>-1</formula>
    </cfRule>
  </conditionalFormatting>
  <conditionalFormatting sqref="B42:E42">
    <cfRule type="cellIs" dxfId="0" priority="12" stopIfTrue="1" operator="lessThanOrEqual">
      <formula>-1</formula>
    </cfRule>
  </conditionalFormatting>
  <conditionalFormatting sqref="B43:E43">
    <cfRule type="cellIs" dxfId="0" priority="11" stopIfTrue="1" operator="lessThanOrEqual">
      <formula>-1</formula>
    </cfRule>
  </conditionalFormatting>
  <conditionalFormatting sqref="B44:E44">
    <cfRule type="cellIs" dxfId="0" priority="10" stopIfTrue="1" operator="lessThanOrEqual">
      <formula>-1</formula>
    </cfRule>
  </conditionalFormatting>
  <conditionalFormatting sqref="B45:E45">
    <cfRule type="cellIs" dxfId="0" priority="9" stopIfTrue="1" operator="lessThanOrEqual">
      <formula>-1</formula>
    </cfRule>
  </conditionalFormatting>
  <conditionalFormatting sqref="B46:E46">
    <cfRule type="cellIs" dxfId="0" priority="8" stopIfTrue="1" operator="lessThanOrEqual">
      <formula>-1</formula>
    </cfRule>
  </conditionalFormatting>
  <conditionalFormatting sqref="B47:E47">
    <cfRule type="cellIs" dxfId="0" priority="7" stopIfTrue="1" operator="lessThanOrEqual">
      <formula>-1</formula>
    </cfRule>
  </conditionalFormatting>
  <conditionalFormatting sqref="B54">
    <cfRule type="cellIs" dxfId="0" priority="2" stopIfTrue="1" operator="lessThanOrEqual">
      <formula>-1</formula>
    </cfRule>
  </conditionalFormatting>
  <conditionalFormatting sqref="C54:G54">
    <cfRule type="cellIs" dxfId="0" priority="1" stopIfTrue="1" operator="lessThanOrEqual">
      <formula>-1</formula>
    </cfRule>
  </conditionalFormatting>
  <conditionalFormatting sqref="B4:E26 B28:E28">
    <cfRule type="cellIs" dxfId="0" priority="29" stopIfTrue="1" operator="lessThanOrEqual">
      <formula>-1</formula>
    </cfRule>
  </conditionalFormatting>
  <conditionalFormatting sqref="B48:E48 B49:B53">
    <cfRule type="cellIs" dxfId="0" priority="6" stopIfTrue="1" operator="lessThanOrEqual">
      <formula>-1</formula>
    </cfRule>
  </conditionalFormatting>
  <conditionalFormatting sqref="C49:G53">
    <cfRule type="cellIs" dxfId="0"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rowBreaks count="1" manualBreakCount="1">
    <brk id="27" max="4"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C35"/>
  <sheetViews>
    <sheetView showGridLines="0" showZeros="0" view="pageBreakPreview" zoomScale="85" zoomScaleNormal="100" workbookViewId="0">
      <selection activeCell="B31" sqref="B31"/>
    </sheetView>
  </sheetViews>
  <sheetFormatPr defaultColWidth="9" defaultRowHeight="13.5" outlineLevelCol="2"/>
  <cols>
    <col min="1" max="1" width="73.3833333333333" customWidth="1"/>
    <col min="2" max="2" width="29.6333333333333" customWidth="1"/>
  </cols>
  <sheetData>
    <row r="1" ht="45" customHeight="1" spans="1:2">
      <c r="A1" s="302" t="str">
        <f>YEAR(封面!$B$7)&amp;"年澄江市一般公共预算政府预算经济分类表(基本支出)"</f>
        <v>2022年澄江市一般公共预算政府预算经济分类表(基本支出)</v>
      </c>
      <c r="B1" s="302"/>
    </row>
    <row r="2" ht="20.1" customHeight="1" spans="1:2">
      <c r="A2" s="303" t="s">
        <v>1730</v>
      </c>
      <c r="B2" s="304" t="s">
        <v>10</v>
      </c>
    </row>
    <row r="3" ht="45" customHeight="1" spans="1:3">
      <c r="A3" s="305" t="s">
        <v>1731</v>
      </c>
      <c r="B3" s="68" t="str">
        <f>YEAR(封面!$B$7)&amp;"年预算数"</f>
        <v>2022年预算数</v>
      </c>
      <c r="C3" s="306" t="s">
        <v>14</v>
      </c>
    </row>
    <row r="4" ht="30" customHeight="1" spans="1:3">
      <c r="A4" s="307" t="s">
        <v>1732</v>
      </c>
      <c r="B4" s="308">
        <f>SUM(B5:B8)</f>
        <v>31852</v>
      </c>
      <c r="C4" s="212" t="str">
        <f>IF(A4&lt;&gt;"",IF(SUM(B4)&lt;&gt;0,"是","否"),"是")</f>
        <v>是</v>
      </c>
    </row>
    <row r="5" ht="30" customHeight="1" spans="1:3">
      <c r="A5" s="309" t="s">
        <v>1733</v>
      </c>
      <c r="B5" s="310">
        <v>18495</v>
      </c>
      <c r="C5" s="212" t="str">
        <f t="shared" ref="C5:C31" si="0">IF(A5&lt;&gt;"",IF(SUM(B5)&lt;&gt;0,"是","否"),"是")</f>
        <v>是</v>
      </c>
    </row>
    <row r="6" ht="30" customHeight="1" spans="1:3">
      <c r="A6" s="309" t="s">
        <v>1734</v>
      </c>
      <c r="B6" s="310">
        <v>10301</v>
      </c>
      <c r="C6" s="212" t="str">
        <f t="shared" si="0"/>
        <v>是</v>
      </c>
    </row>
    <row r="7" ht="30" customHeight="1" spans="1:3">
      <c r="A7" s="309" t="s">
        <v>1735</v>
      </c>
      <c r="B7" s="310">
        <v>2999</v>
      </c>
      <c r="C7" s="212" t="str">
        <f t="shared" si="0"/>
        <v>是</v>
      </c>
    </row>
    <row r="8" ht="30" customHeight="1" spans="1:3">
      <c r="A8" s="309" t="s">
        <v>1736</v>
      </c>
      <c r="B8" s="310">
        <v>57</v>
      </c>
      <c r="C8" s="212" t="str">
        <f t="shared" si="0"/>
        <v>是</v>
      </c>
    </row>
    <row r="9" ht="30" customHeight="1" spans="1:3">
      <c r="A9" s="311" t="s">
        <v>1737</v>
      </c>
      <c r="B9" s="308">
        <f>SUM(B10:B19)</f>
        <v>9250</v>
      </c>
      <c r="C9" s="212" t="str">
        <f t="shared" si="0"/>
        <v>是</v>
      </c>
    </row>
    <row r="10" ht="30" customHeight="1" spans="1:3">
      <c r="A10" s="309" t="s">
        <v>1738</v>
      </c>
      <c r="B10" s="310">
        <v>4066</v>
      </c>
      <c r="C10" s="212" t="str">
        <f t="shared" si="0"/>
        <v>是</v>
      </c>
    </row>
    <row r="11" ht="30" customHeight="1" spans="1:3">
      <c r="A11" s="309" t="s">
        <v>1739</v>
      </c>
      <c r="B11" s="310">
        <v>37</v>
      </c>
      <c r="C11" s="212" t="str">
        <f t="shared" si="0"/>
        <v>是</v>
      </c>
    </row>
    <row r="12" ht="30" customHeight="1" spans="1:3">
      <c r="A12" s="309" t="s">
        <v>1740</v>
      </c>
      <c r="B12" s="310">
        <v>236</v>
      </c>
      <c r="C12" s="212" t="str">
        <f t="shared" si="0"/>
        <v>是</v>
      </c>
    </row>
    <row r="13" ht="30" customHeight="1" spans="1:3">
      <c r="A13" s="309" t="s">
        <v>1741</v>
      </c>
      <c r="B13" s="310">
        <v>44</v>
      </c>
      <c r="C13" s="212" t="str">
        <f t="shared" si="0"/>
        <v>是</v>
      </c>
    </row>
    <row r="14" ht="30" customHeight="1" spans="1:3">
      <c r="A14" s="309" t="s">
        <v>1742</v>
      </c>
      <c r="B14" s="310">
        <v>4237</v>
      </c>
      <c r="C14" s="212" t="str">
        <f t="shared" si="0"/>
        <v>是</v>
      </c>
    </row>
    <row r="15" ht="30" customHeight="1" spans="1:3">
      <c r="A15" s="309" t="s">
        <v>1743</v>
      </c>
      <c r="B15" s="310">
        <v>196</v>
      </c>
      <c r="C15" s="212" t="str">
        <f t="shared" si="0"/>
        <v>是</v>
      </c>
    </row>
    <row r="16" ht="30" customHeight="1" spans="1:3">
      <c r="A16" s="309" t="s">
        <v>1744</v>
      </c>
      <c r="B16" s="310"/>
      <c r="C16" s="212" t="str">
        <f t="shared" si="0"/>
        <v>否</v>
      </c>
    </row>
    <row r="17" ht="30" customHeight="1" spans="1:3">
      <c r="A17" s="309" t="s">
        <v>1745</v>
      </c>
      <c r="B17" s="310">
        <v>120</v>
      </c>
      <c r="C17" s="212" t="str">
        <f t="shared" si="0"/>
        <v>是</v>
      </c>
    </row>
    <row r="18" ht="30" customHeight="1" spans="1:3">
      <c r="A18" s="309" t="s">
        <v>1746</v>
      </c>
      <c r="B18" s="310">
        <v>40</v>
      </c>
      <c r="C18" s="212" t="str">
        <f t="shared" si="0"/>
        <v>是</v>
      </c>
    </row>
    <row r="19" ht="30" customHeight="1" spans="1:3">
      <c r="A19" s="309" t="s">
        <v>1747</v>
      </c>
      <c r="B19" s="310">
        <v>274</v>
      </c>
      <c r="C19" s="212" t="str">
        <f t="shared" si="0"/>
        <v>是</v>
      </c>
    </row>
    <row r="20" ht="30" customHeight="1" spans="1:3">
      <c r="A20" s="311" t="s">
        <v>1748</v>
      </c>
      <c r="B20" s="308">
        <f>SUM(B21)</f>
        <v>3</v>
      </c>
      <c r="C20" s="212" t="str">
        <f t="shared" si="0"/>
        <v>是</v>
      </c>
    </row>
    <row r="21" ht="30" customHeight="1" spans="1:3">
      <c r="A21" s="309" t="s">
        <v>1749</v>
      </c>
      <c r="B21" s="310">
        <v>3</v>
      </c>
      <c r="C21" s="212" t="str">
        <f t="shared" si="0"/>
        <v>是</v>
      </c>
    </row>
    <row r="22" ht="30" customHeight="1" spans="1:3">
      <c r="A22" s="311" t="s">
        <v>1750</v>
      </c>
      <c r="B22" s="308">
        <f>SUM(B23:B24)</f>
        <v>61387</v>
      </c>
      <c r="C22" s="212" t="str">
        <f t="shared" si="0"/>
        <v>是</v>
      </c>
    </row>
    <row r="23" ht="30" customHeight="1" spans="1:3">
      <c r="A23" s="309" t="s">
        <v>1751</v>
      </c>
      <c r="B23" s="310">
        <v>57873</v>
      </c>
      <c r="C23" s="212" t="str">
        <f t="shared" si="0"/>
        <v>是</v>
      </c>
    </row>
    <row r="24" ht="30" customHeight="1" spans="1:3">
      <c r="A24" s="309" t="s">
        <v>1752</v>
      </c>
      <c r="B24" s="310">
        <v>3514</v>
      </c>
      <c r="C24" s="212" t="str">
        <f t="shared" si="0"/>
        <v>是</v>
      </c>
    </row>
    <row r="25" ht="30" customHeight="1" spans="1:3">
      <c r="A25" s="311" t="s">
        <v>1753</v>
      </c>
      <c r="B25" s="308">
        <f>SUM(B26)</f>
        <v>0</v>
      </c>
      <c r="C25" s="212" t="str">
        <f t="shared" si="0"/>
        <v>否</v>
      </c>
    </row>
    <row r="26" ht="30" customHeight="1" spans="1:3">
      <c r="A26" s="309" t="s">
        <v>1754</v>
      </c>
      <c r="B26" s="310"/>
      <c r="C26" s="212" t="str">
        <f t="shared" si="0"/>
        <v>否</v>
      </c>
    </row>
    <row r="27" ht="30" customHeight="1" spans="1:3">
      <c r="A27" s="311" t="s">
        <v>1755</v>
      </c>
      <c r="B27" s="308">
        <f>SUM(B28:B30)</f>
        <v>11929</v>
      </c>
      <c r="C27" s="212" t="str">
        <f t="shared" si="0"/>
        <v>是</v>
      </c>
    </row>
    <row r="28" ht="30" customHeight="1" spans="1:3">
      <c r="A28" s="309" t="s">
        <v>1756</v>
      </c>
      <c r="B28" s="310">
        <v>4784</v>
      </c>
      <c r="C28" s="212" t="str">
        <f t="shared" si="0"/>
        <v>是</v>
      </c>
    </row>
    <row r="29" ht="30" customHeight="1" spans="1:3">
      <c r="A29" s="309" t="s">
        <v>1757</v>
      </c>
      <c r="B29" s="310">
        <v>6658</v>
      </c>
      <c r="C29" s="212" t="str">
        <f t="shared" si="0"/>
        <v>是</v>
      </c>
    </row>
    <row r="30" ht="30" customHeight="1" spans="1:3">
      <c r="A30" s="312" t="s">
        <v>1758</v>
      </c>
      <c r="B30" s="310">
        <v>487</v>
      </c>
      <c r="C30" s="212" t="str">
        <f t="shared" si="0"/>
        <v>是</v>
      </c>
    </row>
    <row r="31" ht="30" customHeight="1" spans="1:3">
      <c r="A31" s="313" t="s">
        <v>1759</v>
      </c>
      <c r="B31" s="308">
        <f>SUM(B27,B25,B22,B20,B9,B4)</f>
        <v>114421</v>
      </c>
      <c r="C31" s="212" t="str">
        <f t="shared" si="0"/>
        <v>是</v>
      </c>
    </row>
    <row r="32" spans="2:2">
      <c r="B32" s="314"/>
    </row>
    <row r="33" spans="2:2">
      <c r="B33" s="314"/>
    </row>
    <row r="34" spans="2:2">
      <c r="B34" s="314"/>
    </row>
    <row r="35" spans="2:2">
      <c r="B35" s="314"/>
    </row>
  </sheetData>
  <mergeCells count="1">
    <mergeCell ref="A1:B1"/>
  </mergeCells>
  <conditionalFormatting sqref="C4:C33">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F54"/>
  <sheetViews>
    <sheetView showGridLines="0" showZeros="0" view="pageBreakPreview" zoomScale="80" zoomScaleNormal="115" workbookViewId="0">
      <pane ySplit="3" topLeftCell="A4" activePane="bottomLeft" state="frozen"/>
      <selection/>
      <selection pane="bottomLeft" activeCell="E39" sqref="B4:E39"/>
    </sheetView>
  </sheetViews>
  <sheetFormatPr defaultColWidth="9" defaultRowHeight="14.25" outlineLevelCol="5"/>
  <cols>
    <col min="1" max="1" width="20.6333333333333" style="264" customWidth="1"/>
    <col min="2" max="2" width="50.75" style="264" customWidth="1"/>
    <col min="3" max="4" width="20.6333333333333" style="264" customWidth="1"/>
    <col min="5" max="5" width="20.6333333333333" style="265" customWidth="1"/>
    <col min="6" max="6" width="3.75" style="264" customWidth="1"/>
    <col min="7" max="16357" width="9" style="264"/>
    <col min="16358" max="16358" width="45.6333333333333" style="264"/>
    <col min="16359" max="16384" width="9" style="264"/>
  </cols>
  <sheetData>
    <row r="1" ht="45" customHeight="1" spans="1:6">
      <c r="A1" s="266"/>
      <c r="B1" s="267" t="str">
        <f>YEAR(封面!$B$7)&amp;"年澄江市政府性基金预算收入情况表"</f>
        <v>2022年澄江市政府性基金预算收入情况表</v>
      </c>
      <c r="C1" s="267"/>
      <c r="D1" s="267"/>
      <c r="E1" s="267"/>
      <c r="F1" s="266"/>
    </row>
    <row r="2" s="262" customFormat="1" ht="20.1" customHeight="1" spans="1:6">
      <c r="A2" s="268"/>
      <c r="B2" s="42" t="s">
        <v>1760</v>
      </c>
      <c r="C2" s="269"/>
      <c r="D2" s="42"/>
      <c r="E2" s="270" t="s">
        <v>10</v>
      </c>
      <c r="F2" s="268"/>
    </row>
    <row r="3" s="263" customFormat="1" ht="45" customHeight="1" spans="1:6">
      <c r="A3" s="271" t="s">
        <v>11</v>
      </c>
      <c r="B3" s="272" t="s">
        <v>12</v>
      </c>
      <c r="C3" s="46" t="str">
        <f>YEAR(封面!$B$7)-1&amp;"年执行数"</f>
        <v>2021年执行数</v>
      </c>
      <c r="D3" s="46" t="str">
        <f>YEAR(封面!$B$7)&amp;"年预算数"</f>
        <v>2022年预算数</v>
      </c>
      <c r="E3" s="46" t="s">
        <v>1581</v>
      </c>
      <c r="F3" s="273" t="s">
        <v>14</v>
      </c>
    </row>
    <row r="4" s="263" customFormat="1" ht="36" customHeight="1" spans="1:6">
      <c r="A4" s="243" t="s">
        <v>1163</v>
      </c>
      <c r="B4" s="232" t="s">
        <v>1164</v>
      </c>
      <c r="C4" s="233"/>
      <c r="D4" s="233"/>
      <c r="E4" s="234" t="str">
        <f t="shared" ref="E4:E29" si="0">IF(C4&gt;0,D4/C4-1,IF(C4&lt;0,-(D4/C4-1),""))</f>
        <v/>
      </c>
      <c r="F4" s="274" t="str">
        <f t="shared" ref="F4:F37" si="1">IF(LEN(A4)=7,"是",IF(B4&lt;&gt;"",IF(SUM(C4:D4)&lt;&gt;0,"是","否"),"是"))</f>
        <v>是</v>
      </c>
    </row>
    <row r="5" ht="36" customHeight="1" spans="1:6">
      <c r="A5" s="243" t="s">
        <v>1761</v>
      </c>
      <c r="B5" s="232" t="s">
        <v>1762</v>
      </c>
      <c r="C5" s="233"/>
      <c r="D5" s="233"/>
      <c r="E5" s="275" t="str">
        <f t="shared" si="0"/>
        <v/>
      </c>
      <c r="F5" s="274" t="str">
        <f t="shared" si="1"/>
        <v>是</v>
      </c>
    </row>
    <row r="6" ht="36" customHeight="1" spans="1:6">
      <c r="A6" s="243" t="s">
        <v>1763</v>
      </c>
      <c r="B6" s="276" t="s">
        <v>1764</v>
      </c>
      <c r="C6" s="233"/>
      <c r="D6" s="233"/>
      <c r="E6" s="275" t="str">
        <f t="shared" si="0"/>
        <v/>
      </c>
      <c r="F6" s="274" t="str">
        <f t="shared" si="1"/>
        <v>是</v>
      </c>
    </row>
    <row r="7" ht="36" customHeight="1" spans="1:6">
      <c r="A7" s="243" t="s">
        <v>1165</v>
      </c>
      <c r="B7" s="232" t="s">
        <v>1765</v>
      </c>
      <c r="C7" s="233"/>
      <c r="D7" s="233"/>
      <c r="E7" s="275" t="str">
        <f t="shared" si="0"/>
        <v/>
      </c>
      <c r="F7" s="274" t="str">
        <f t="shared" si="1"/>
        <v>是</v>
      </c>
    </row>
    <row r="8" ht="36" customHeight="1" spans="1:6">
      <c r="A8" s="243" t="s">
        <v>1167</v>
      </c>
      <c r="B8" s="232" t="s">
        <v>1766</v>
      </c>
      <c r="C8" s="233"/>
      <c r="D8" s="233"/>
      <c r="E8" s="275" t="str">
        <f t="shared" si="0"/>
        <v/>
      </c>
      <c r="F8" s="274" t="str">
        <f t="shared" si="1"/>
        <v>是</v>
      </c>
    </row>
    <row r="9" ht="36" customHeight="1" spans="1:6">
      <c r="A9" s="243" t="s">
        <v>1169</v>
      </c>
      <c r="B9" s="232" t="s">
        <v>1767</v>
      </c>
      <c r="C9" s="233"/>
      <c r="D9" s="233"/>
      <c r="E9" s="275" t="str">
        <f t="shared" si="0"/>
        <v/>
      </c>
      <c r="F9" s="274" t="str">
        <f t="shared" si="1"/>
        <v>是</v>
      </c>
    </row>
    <row r="10" ht="36" customHeight="1" spans="1:6">
      <c r="A10" s="243" t="s">
        <v>1171</v>
      </c>
      <c r="B10" s="232" t="s">
        <v>1768</v>
      </c>
      <c r="C10" s="233">
        <f>SUM(C11:C15)</f>
        <v>310401</v>
      </c>
      <c r="D10" s="233">
        <f>SUM(D11:D15)</f>
        <v>352145</v>
      </c>
      <c r="E10" s="275">
        <f t="shared" si="0"/>
        <v>0.134</v>
      </c>
      <c r="F10" s="274" t="str">
        <f t="shared" si="1"/>
        <v>是</v>
      </c>
    </row>
    <row r="11" ht="36" customHeight="1" spans="1:6">
      <c r="A11" s="243" t="s">
        <v>1173</v>
      </c>
      <c r="B11" s="237" t="s">
        <v>1769</v>
      </c>
      <c r="C11" s="277">
        <v>302028</v>
      </c>
      <c r="D11" s="238">
        <v>352145</v>
      </c>
      <c r="E11" s="278">
        <f t="shared" si="0"/>
        <v>0.166</v>
      </c>
      <c r="F11" s="274" t="str">
        <f t="shared" si="1"/>
        <v>是</v>
      </c>
    </row>
    <row r="12" ht="36" customHeight="1" spans="1:6">
      <c r="A12" s="243" t="s">
        <v>1175</v>
      </c>
      <c r="B12" s="237" t="s">
        <v>1770</v>
      </c>
      <c r="C12" s="277">
        <v>2034</v>
      </c>
      <c r="D12" s="238"/>
      <c r="E12" s="278">
        <f t="shared" si="0"/>
        <v>-1</v>
      </c>
      <c r="F12" s="274" t="str">
        <f t="shared" si="1"/>
        <v>是</v>
      </c>
    </row>
    <row r="13" ht="36" customHeight="1" spans="1:6">
      <c r="A13" s="243" t="s">
        <v>1177</v>
      </c>
      <c r="B13" s="237" t="s">
        <v>1771</v>
      </c>
      <c r="C13" s="277">
        <v>6480</v>
      </c>
      <c r="D13" s="238"/>
      <c r="E13" s="278">
        <f t="shared" si="0"/>
        <v>-1</v>
      </c>
      <c r="F13" s="274" t="str">
        <f t="shared" si="1"/>
        <v>是</v>
      </c>
    </row>
    <row r="14" ht="36" customHeight="1" spans="1:6">
      <c r="A14" s="243" t="s">
        <v>1179</v>
      </c>
      <c r="B14" s="237" t="s">
        <v>1772</v>
      </c>
      <c r="C14" s="277">
        <v>-141</v>
      </c>
      <c r="D14" s="238"/>
      <c r="E14" s="278">
        <f t="shared" si="0"/>
        <v>1</v>
      </c>
      <c r="F14" s="274" t="str">
        <f t="shared" si="1"/>
        <v>是</v>
      </c>
    </row>
    <row r="15" ht="36" customHeight="1" spans="1:6">
      <c r="A15" s="243" t="s">
        <v>1181</v>
      </c>
      <c r="B15" s="237" t="s">
        <v>1773</v>
      </c>
      <c r="C15" s="238"/>
      <c r="D15" s="238"/>
      <c r="E15" s="278" t="str">
        <f t="shared" si="0"/>
        <v/>
      </c>
      <c r="F15" s="274" t="str">
        <f t="shared" si="1"/>
        <v>否</v>
      </c>
    </row>
    <row r="16" ht="36" customHeight="1" spans="1:6">
      <c r="A16" s="279" t="s">
        <v>1183</v>
      </c>
      <c r="B16" s="280" t="s">
        <v>1774</v>
      </c>
      <c r="C16" s="233"/>
      <c r="D16" s="233"/>
      <c r="E16" s="275" t="str">
        <f t="shared" si="0"/>
        <v/>
      </c>
      <c r="F16" s="274" t="str">
        <f t="shared" si="1"/>
        <v>是</v>
      </c>
    </row>
    <row r="17" ht="36" customHeight="1" spans="1:6">
      <c r="A17" s="279" t="s">
        <v>1185</v>
      </c>
      <c r="B17" s="280" t="s">
        <v>1775</v>
      </c>
      <c r="C17" s="233"/>
      <c r="D17" s="233"/>
      <c r="E17" s="275" t="str">
        <f t="shared" si="0"/>
        <v/>
      </c>
      <c r="F17" s="274" t="str">
        <f t="shared" si="1"/>
        <v>是</v>
      </c>
    </row>
    <row r="18" ht="36" customHeight="1" spans="1:6">
      <c r="A18" s="279" t="s">
        <v>1187</v>
      </c>
      <c r="B18" s="281" t="s">
        <v>1776</v>
      </c>
      <c r="C18" s="238"/>
      <c r="D18" s="238"/>
      <c r="E18" s="278" t="str">
        <f t="shared" si="0"/>
        <v/>
      </c>
      <c r="F18" s="274" t="str">
        <f t="shared" si="1"/>
        <v>否</v>
      </c>
    </row>
    <row r="19" ht="36" customHeight="1" spans="1:6">
      <c r="A19" s="279" t="s">
        <v>1189</v>
      </c>
      <c r="B19" s="281" t="s">
        <v>1777</v>
      </c>
      <c r="C19" s="238"/>
      <c r="D19" s="238"/>
      <c r="E19" s="278" t="str">
        <f t="shared" si="0"/>
        <v/>
      </c>
      <c r="F19" s="274" t="str">
        <f t="shared" si="1"/>
        <v>否</v>
      </c>
    </row>
    <row r="20" ht="36" customHeight="1" spans="1:6">
      <c r="A20" s="279" t="s">
        <v>1191</v>
      </c>
      <c r="B20" s="280" t="s">
        <v>1778</v>
      </c>
      <c r="C20" s="233"/>
      <c r="D20" s="233"/>
      <c r="E20" s="275" t="str">
        <f t="shared" si="0"/>
        <v/>
      </c>
      <c r="F20" s="274" t="str">
        <f t="shared" si="1"/>
        <v>是</v>
      </c>
    </row>
    <row r="21" ht="36" customHeight="1" spans="1:6">
      <c r="A21" s="279" t="s">
        <v>1193</v>
      </c>
      <c r="B21" s="280" t="s">
        <v>1779</v>
      </c>
      <c r="C21" s="233"/>
      <c r="D21" s="233"/>
      <c r="E21" s="275" t="str">
        <f t="shared" si="0"/>
        <v/>
      </c>
      <c r="F21" s="274" t="str">
        <f t="shared" si="1"/>
        <v>是</v>
      </c>
    </row>
    <row r="22" ht="36" customHeight="1" spans="1:6">
      <c r="A22" s="279" t="s">
        <v>1195</v>
      </c>
      <c r="B22" s="280" t="s">
        <v>1780</v>
      </c>
      <c r="C22" s="233"/>
      <c r="D22" s="233"/>
      <c r="E22" s="275" t="str">
        <f t="shared" si="0"/>
        <v/>
      </c>
      <c r="F22" s="274" t="str">
        <f t="shared" si="1"/>
        <v>是</v>
      </c>
    </row>
    <row r="23" ht="36" customHeight="1" spans="1:6">
      <c r="A23" s="243" t="s">
        <v>1197</v>
      </c>
      <c r="B23" s="232" t="s">
        <v>1781</v>
      </c>
      <c r="C23" s="233"/>
      <c r="D23" s="233"/>
      <c r="E23" s="275" t="str">
        <f t="shared" si="0"/>
        <v/>
      </c>
      <c r="F23" s="274" t="str">
        <f t="shared" si="1"/>
        <v>是</v>
      </c>
    </row>
    <row r="24" ht="36" customHeight="1" spans="1:6">
      <c r="A24" s="243" t="s">
        <v>1199</v>
      </c>
      <c r="B24" s="232" t="s">
        <v>1782</v>
      </c>
      <c r="C24" s="233">
        <v>530</v>
      </c>
      <c r="D24" s="233">
        <v>1081</v>
      </c>
      <c r="E24" s="275">
        <f t="shared" si="0"/>
        <v>1.04</v>
      </c>
      <c r="F24" s="274" t="str">
        <f t="shared" si="1"/>
        <v>是</v>
      </c>
    </row>
    <row r="25" ht="36" customHeight="1" spans="1:6">
      <c r="A25" s="243" t="s">
        <v>1201</v>
      </c>
      <c r="B25" s="232" t="s">
        <v>1783</v>
      </c>
      <c r="C25" s="233"/>
      <c r="D25" s="233"/>
      <c r="E25" s="275" t="str">
        <f t="shared" si="0"/>
        <v/>
      </c>
      <c r="F25" s="274" t="str">
        <f t="shared" si="1"/>
        <v>是</v>
      </c>
    </row>
    <row r="26" ht="36" customHeight="1" spans="1:6">
      <c r="A26" s="243" t="s">
        <v>1203</v>
      </c>
      <c r="B26" s="232" t="s">
        <v>1784</v>
      </c>
      <c r="C26" s="233"/>
      <c r="D26" s="233"/>
      <c r="E26" s="275" t="str">
        <f t="shared" si="0"/>
        <v/>
      </c>
      <c r="F26" s="274" t="str">
        <f t="shared" si="1"/>
        <v>是</v>
      </c>
    </row>
    <row r="27" ht="36" customHeight="1" spans="1:6">
      <c r="A27" s="243" t="s">
        <v>1205</v>
      </c>
      <c r="B27" s="232" t="s">
        <v>1785</v>
      </c>
      <c r="C27" s="282">
        <v>2465</v>
      </c>
      <c r="D27" s="282"/>
      <c r="E27" s="275">
        <f t="shared" si="0"/>
        <v>-1</v>
      </c>
      <c r="F27" s="274" t="str">
        <f t="shared" si="1"/>
        <v>是</v>
      </c>
    </row>
    <row r="28" ht="36" customHeight="1" spans="1:6">
      <c r="A28" s="243"/>
      <c r="B28" s="237"/>
      <c r="C28" s="238"/>
      <c r="D28" s="238"/>
      <c r="E28" s="278" t="str">
        <f t="shared" si="0"/>
        <v/>
      </c>
      <c r="F28" s="274" t="str">
        <f t="shared" si="1"/>
        <v>是</v>
      </c>
    </row>
    <row r="29" ht="36" customHeight="1" spans="1:6">
      <c r="A29" s="247"/>
      <c r="B29" s="248" t="s">
        <v>1207</v>
      </c>
      <c r="C29" s="233">
        <f>SUM(C4:C10,C16,C17,C20:C27)</f>
        <v>313396</v>
      </c>
      <c r="D29" s="233">
        <f>SUM(D4:D10,D16,D17,D20:D27)</f>
        <v>353226</v>
      </c>
      <c r="E29" s="275">
        <f t="shared" si="0"/>
        <v>0.127</v>
      </c>
      <c r="F29" s="274" t="str">
        <f t="shared" si="1"/>
        <v>是</v>
      </c>
    </row>
    <row r="30" ht="36" customHeight="1" spans="1:6">
      <c r="A30" s="283">
        <v>105</v>
      </c>
      <c r="B30" s="284" t="s">
        <v>1208</v>
      </c>
      <c r="C30" s="285">
        <v>146600</v>
      </c>
      <c r="D30" s="285"/>
      <c r="E30" s="275">
        <f t="shared" ref="E30:E39" si="2">IF(C30&gt;0,D30/C30-1,IF(C30&lt;0,-(D30/C30-1),""))</f>
        <v>-1</v>
      </c>
      <c r="F30" s="274" t="str">
        <f t="shared" si="1"/>
        <v>是</v>
      </c>
    </row>
    <row r="31" ht="36" customHeight="1" spans="1:6">
      <c r="A31" s="286">
        <v>110</v>
      </c>
      <c r="B31" s="287" t="s">
        <v>69</v>
      </c>
      <c r="C31" s="288">
        <f>SUM(C32,C35,C36,C37)</f>
        <v>69391</v>
      </c>
      <c r="D31" s="288">
        <f>SUM(D32,D35,D36,D37)</f>
        <v>2310</v>
      </c>
      <c r="E31" s="275">
        <f t="shared" si="2"/>
        <v>-0.967</v>
      </c>
      <c r="F31" s="274" t="str">
        <f t="shared" si="1"/>
        <v>是</v>
      </c>
    </row>
    <row r="32" ht="36" customHeight="1" spans="1:6">
      <c r="A32" s="286">
        <v>11004</v>
      </c>
      <c r="B32" s="289" t="s">
        <v>1786</v>
      </c>
      <c r="C32" s="288">
        <f>SUM(C33:C34)</f>
        <v>910</v>
      </c>
      <c r="D32" s="288">
        <f>SUM(D33:D34)</f>
        <v>965</v>
      </c>
      <c r="E32" s="275">
        <f t="shared" si="2"/>
        <v>0.06</v>
      </c>
      <c r="F32" s="274" t="str">
        <f t="shared" si="1"/>
        <v>是</v>
      </c>
    </row>
    <row r="33" ht="36" customHeight="1" spans="1:6">
      <c r="A33" s="290">
        <v>1100402</v>
      </c>
      <c r="B33" s="291" t="s">
        <v>1210</v>
      </c>
      <c r="C33" s="292">
        <v>910</v>
      </c>
      <c r="D33" s="238">
        <v>965</v>
      </c>
      <c r="E33" s="278">
        <f t="shared" si="2"/>
        <v>0.06</v>
      </c>
      <c r="F33" s="274" t="str">
        <f t="shared" si="1"/>
        <v>是</v>
      </c>
    </row>
    <row r="34" ht="36" customHeight="1" spans="1:6">
      <c r="A34" s="290">
        <v>1100403</v>
      </c>
      <c r="B34" s="293" t="s">
        <v>1211</v>
      </c>
      <c r="C34" s="292"/>
      <c r="D34" s="238"/>
      <c r="E34" s="278" t="str">
        <f t="shared" si="2"/>
        <v/>
      </c>
      <c r="F34" s="274" t="str">
        <f t="shared" si="1"/>
        <v>是</v>
      </c>
    </row>
    <row r="35" ht="36" customHeight="1" spans="1:6">
      <c r="A35" s="286">
        <v>11008</v>
      </c>
      <c r="B35" s="294" t="s">
        <v>73</v>
      </c>
      <c r="C35" s="288">
        <v>521</v>
      </c>
      <c r="D35" s="233">
        <v>1345</v>
      </c>
      <c r="E35" s="275">
        <f t="shared" si="2"/>
        <v>1.582</v>
      </c>
      <c r="F35" s="274" t="str">
        <f t="shared" si="1"/>
        <v>是</v>
      </c>
    </row>
    <row r="36" ht="36" customHeight="1" spans="1:6">
      <c r="A36" s="286">
        <v>11009</v>
      </c>
      <c r="B36" s="294" t="s">
        <v>74</v>
      </c>
      <c r="C36" s="288"/>
      <c r="D36" s="233"/>
      <c r="E36" s="275" t="str">
        <f t="shared" si="2"/>
        <v/>
      </c>
      <c r="F36" s="274" t="str">
        <f t="shared" si="1"/>
        <v>否</v>
      </c>
    </row>
    <row r="37" ht="36" customHeight="1" spans="1:6">
      <c r="A37" s="295">
        <v>11011</v>
      </c>
      <c r="B37" s="296" t="s">
        <v>1212</v>
      </c>
      <c r="C37" s="288">
        <f>C38</f>
        <v>67960</v>
      </c>
      <c r="D37" s="288">
        <f>D38</f>
        <v>0</v>
      </c>
      <c r="E37" s="275">
        <f t="shared" si="2"/>
        <v>-1</v>
      </c>
      <c r="F37" s="274"/>
    </row>
    <row r="38" ht="36" customHeight="1" spans="1:6">
      <c r="A38" s="297">
        <v>1101102</v>
      </c>
      <c r="B38" s="293" t="s">
        <v>1213</v>
      </c>
      <c r="C38" s="292">
        <v>67960</v>
      </c>
      <c r="D38" s="238"/>
      <c r="E38" s="278">
        <f t="shared" si="2"/>
        <v>-1</v>
      </c>
      <c r="F38" s="274"/>
    </row>
    <row r="39" ht="36" customHeight="1" spans="1:6">
      <c r="A39" s="298"/>
      <c r="B39" s="299" t="s">
        <v>77</v>
      </c>
      <c r="C39" s="288">
        <f>SUM(C29,C30,C31)</f>
        <v>529387</v>
      </c>
      <c r="D39" s="288">
        <f>SUM(D29,D30,D31)</f>
        <v>355536</v>
      </c>
      <c r="E39" s="275">
        <f t="shared" si="2"/>
        <v>-0.328</v>
      </c>
      <c r="F39" s="274" t="str">
        <f>IF(LEN(A39)=7,"是",IF(B39&lt;&gt;"",IF(SUM(C39:D39)&lt;&gt;0,"是","否"),"是"))</f>
        <v>是</v>
      </c>
    </row>
    <row r="40" ht="36" customHeight="1" spans="2:5">
      <c r="B40" s="300" t="s">
        <v>1787</v>
      </c>
      <c r="C40" s="300"/>
      <c r="D40" s="300"/>
      <c r="E40" s="300"/>
    </row>
    <row r="42" spans="3:4">
      <c r="C42" s="301"/>
      <c r="D42" s="301"/>
    </row>
    <row r="44" spans="3:4">
      <c r="C44" s="301"/>
      <c r="D44" s="301"/>
    </row>
    <row r="45" spans="3:4">
      <c r="C45" s="301"/>
      <c r="D45" s="301"/>
    </row>
    <row r="47" spans="3:4">
      <c r="C47" s="301"/>
      <c r="D47" s="301"/>
    </row>
    <row r="48" spans="3:4">
      <c r="C48" s="301"/>
      <c r="D48" s="301"/>
    </row>
    <row r="49" spans="3:4">
      <c r="C49" s="301"/>
      <c r="D49" s="301"/>
    </row>
    <row r="50" spans="3:4">
      <c r="C50" s="301"/>
      <c r="D50" s="301"/>
    </row>
    <row r="52" spans="3:4">
      <c r="C52" s="301"/>
      <c r="D52" s="301"/>
    </row>
    <row r="53" spans="5:5">
      <c r="E53" s="265">
        <f>IF(C29&gt;0,D29/C29-1,IF(C29&lt;0,-(D29/C29-1),""))</f>
        <v>0</v>
      </c>
    </row>
    <row r="54" spans="5:5">
      <c r="E54" s="265">
        <f>IF(C29&gt;0,D29/C29-1,IF(C29&lt;0,-(D29/C29-1),""))</f>
        <v>0</v>
      </c>
    </row>
  </sheetData>
  <autoFilter ref="A3:F40">
    <extLst/>
  </autoFilter>
  <mergeCells count="2">
    <mergeCell ref="B1:E1"/>
    <mergeCell ref="B40:E40"/>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B31 B33">
    <cfRule type="expression" dxfId="1" priority="4" stopIfTrue="1">
      <formula>"len($A:$A)=3"</formula>
    </cfRule>
  </conditionalFormatting>
  <conditionalFormatting sqref="C31:C35 D31:D32">
    <cfRule type="expression" dxfId="1" priority="10" stopIfTrue="1">
      <formula>"len($A:$A)=3"</formula>
    </cfRule>
  </conditionalFormatting>
  <dataValidations count="1">
    <dataValidation type="custom" allowBlank="1" showInputMessage="1" showErrorMessage="1" sqref="C6">
      <formula1>"ISBLANK(C6)"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J288"/>
  <sheetViews>
    <sheetView showGridLines="0" showZeros="0" view="pageBreakPreview" zoomScale="70" zoomScaleNormal="115" workbookViewId="0">
      <pane ySplit="3" topLeftCell="A262" activePane="bottomLeft" state="frozen"/>
      <selection/>
      <selection pane="bottomLeft" activeCell="I267" sqref="I267"/>
    </sheetView>
  </sheetViews>
  <sheetFormatPr defaultColWidth="9" defaultRowHeight="14.25"/>
  <cols>
    <col min="1" max="1" width="9" style="220"/>
    <col min="2" max="2" width="21.5" style="220" customWidth="1"/>
    <col min="3" max="3" width="50.75" style="220" customWidth="1"/>
    <col min="4" max="5" width="20.6333333333333" style="220" customWidth="1"/>
    <col min="6" max="6" width="20.6333333333333" style="221" customWidth="1"/>
    <col min="7" max="7" width="3.75" style="222" customWidth="1"/>
    <col min="8" max="16384" width="9" style="220"/>
  </cols>
  <sheetData>
    <row r="1" ht="45" customHeight="1" spans="3:6">
      <c r="C1" s="223" t="str">
        <f>YEAR(封面!$B$7)&amp;"年澄江市政府性基金预算支出情况表"</f>
        <v>2022年澄江市政府性基金预算支出情况表</v>
      </c>
      <c r="D1" s="223"/>
      <c r="E1" s="223"/>
      <c r="F1" s="223"/>
    </row>
    <row r="2" s="216" customFormat="1" ht="20.1" customHeight="1" spans="3:7">
      <c r="C2" s="224" t="s">
        <v>1788</v>
      </c>
      <c r="D2" s="224"/>
      <c r="E2" s="224"/>
      <c r="F2" s="225" t="s">
        <v>10</v>
      </c>
      <c r="G2" s="226"/>
    </row>
    <row r="3" s="217" customFormat="1" ht="45" customHeight="1" spans="2:8">
      <c r="B3" s="227" t="s">
        <v>11</v>
      </c>
      <c r="C3" s="228" t="s">
        <v>12</v>
      </c>
      <c r="D3" s="229" t="str">
        <f>YEAR(封面!$B$7)-1&amp;"年执行数"</f>
        <v>2021年执行数</v>
      </c>
      <c r="E3" s="229" t="str">
        <f>YEAR(封面!$B$7)&amp;"年预算数"</f>
        <v>2022年预算数</v>
      </c>
      <c r="F3" s="229" t="s">
        <v>1581</v>
      </c>
      <c r="G3" s="230" t="s">
        <v>14</v>
      </c>
      <c r="H3" s="217" t="s">
        <v>137</v>
      </c>
    </row>
    <row r="4" ht="38.1" customHeight="1" spans="1:8">
      <c r="A4" s="220">
        <f>LEN(B4)</f>
        <v>3</v>
      </c>
      <c r="B4" s="231">
        <v>207</v>
      </c>
      <c r="C4" s="232" t="s">
        <v>1216</v>
      </c>
      <c r="D4" s="233"/>
      <c r="E4" s="233">
        <f>SUM(E5,E11,E17)</f>
        <v>3</v>
      </c>
      <c r="F4" s="234" t="str">
        <f>IF(D4&gt;0,E4/D4-1,IF(D4&lt;0,-(E4/D4-1),""))</f>
        <v/>
      </c>
      <c r="G4" s="235" t="str">
        <f>IF(LEN(B4)=3,"是",IF(C4&lt;&gt;"",IF(SUM(D4:E4)&lt;&gt;0,"是","否"),"是"))</f>
        <v>是</v>
      </c>
      <c r="H4" s="220" t="str">
        <f>IF(LEN(B4)=3,"类",IF(LEN(B4)=5,"款","项"))</f>
        <v>类</v>
      </c>
    </row>
    <row r="5" ht="38.1" customHeight="1" spans="1:8">
      <c r="A5" s="220">
        <f t="shared" ref="A5:A68" si="0">LEN(B5)</f>
        <v>5</v>
      </c>
      <c r="B5" s="236">
        <v>20707</v>
      </c>
      <c r="C5" s="237" t="s">
        <v>1217</v>
      </c>
      <c r="D5" s="238"/>
      <c r="E5" s="238">
        <f>SUM(E6:E10)</f>
        <v>3</v>
      </c>
      <c r="F5" s="234" t="str">
        <f t="shared" ref="F5:F68" si="1">IF(D5&gt;0,E5/D5-1,IF(D5&lt;0,-(E5/D5-1),""))</f>
        <v/>
      </c>
      <c r="G5" s="235" t="str">
        <f t="shared" ref="G5:G68" si="2">IF(LEN(B5)=3,"是",IF(C5&lt;&gt;"",IF(SUM(D5:E5)&lt;&gt;0,"是","否"),"是"))</f>
        <v>是</v>
      </c>
      <c r="H5" s="220" t="str">
        <f t="shared" ref="H5:H68" si="3">IF(LEN(B5)=3,"类",IF(LEN(B5)=5,"款","项"))</f>
        <v>款</v>
      </c>
    </row>
    <row r="6" ht="38.1" customHeight="1" spans="1:8">
      <c r="A6" s="220">
        <f t="shared" si="0"/>
        <v>7</v>
      </c>
      <c r="B6" s="236">
        <v>2070701</v>
      </c>
      <c r="C6" s="237" t="s">
        <v>1789</v>
      </c>
      <c r="D6" s="238"/>
      <c r="E6" s="238"/>
      <c r="F6" s="234" t="str">
        <f t="shared" si="1"/>
        <v/>
      </c>
      <c r="G6" s="235" t="str">
        <f t="shared" si="2"/>
        <v>否</v>
      </c>
      <c r="H6" s="220" t="str">
        <f t="shared" si="3"/>
        <v>项</v>
      </c>
    </row>
    <row r="7" ht="38.1" customHeight="1" spans="1:8">
      <c r="A7" s="220">
        <f t="shared" si="0"/>
        <v>7</v>
      </c>
      <c r="B7" s="236">
        <v>2070702</v>
      </c>
      <c r="C7" s="237" t="s">
        <v>1790</v>
      </c>
      <c r="D7" s="238"/>
      <c r="E7" s="238"/>
      <c r="F7" s="234" t="str">
        <f t="shared" si="1"/>
        <v/>
      </c>
      <c r="G7" s="235" t="str">
        <f t="shared" si="2"/>
        <v>否</v>
      </c>
      <c r="H7" s="220" t="str">
        <f t="shared" si="3"/>
        <v>项</v>
      </c>
    </row>
    <row r="8" ht="38.1" customHeight="1" spans="1:8">
      <c r="A8" s="220">
        <f t="shared" si="0"/>
        <v>7</v>
      </c>
      <c r="B8" s="236">
        <v>2070703</v>
      </c>
      <c r="C8" s="237" t="s">
        <v>1791</v>
      </c>
      <c r="D8" s="238"/>
      <c r="E8" s="238"/>
      <c r="F8" s="234" t="str">
        <f t="shared" si="1"/>
        <v/>
      </c>
      <c r="G8" s="235" t="str">
        <f t="shared" si="2"/>
        <v>否</v>
      </c>
      <c r="H8" s="220" t="str">
        <f t="shared" si="3"/>
        <v>项</v>
      </c>
    </row>
    <row r="9" s="218" customFormat="1" ht="38.1" customHeight="1" spans="1:10">
      <c r="A9" s="220">
        <f t="shared" si="0"/>
        <v>7</v>
      </c>
      <c r="B9" s="236">
        <v>2070704</v>
      </c>
      <c r="C9" s="237" t="s">
        <v>1221</v>
      </c>
      <c r="D9" s="238"/>
      <c r="E9" s="238"/>
      <c r="F9" s="234" t="str">
        <f t="shared" si="1"/>
        <v/>
      </c>
      <c r="G9" s="235" t="str">
        <f t="shared" si="2"/>
        <v>否</v>
      </c>
      <c r="H9" s="220" t="str">
        <f t="shared" si="3"/>
        <v>项</v>
      </c>
      <c r="J9" s="220"/>
    </row>
    <row r="10" ht="38.1" customHeight="1" spans="1:8">
      <c r="A10" s="220">
        <f t="shared" si="0"/>
        <v>7</v>
      </c>
      <c r="B10" s="236">
        <v>2070799</v>
      </c>
      <c r="C10" s="237" t="s">
        <v>1792</v>
      </c>
      <c r="D10" s="238"/>
      <c r="E10" s="238">
        <v>3</v>
      </c>
      <c r="F10" s="234" t="str">
        <f t="shared" si="1"/>
        <v/>
      </c>
      <c r="G10" s="235" t="str">
        <f t="shared" si="2"/>
        <v>是</v>
      </c>
      <c r="H10" s="220" t="str">
        <f t="shared" si="3"/>
        <v>项</v>
      </c>
    </row>
    <row r="11" ht="38.1" customHeight="1" spans="1:8">
      <c r="A11" s="220">
        <f t="shared" si="0"/>
        <v>5</v>
      </c>
      <c r="B11" s="236">
        <v>20709</v>
      </c>
      <c r="C11" s="237" t="s">
        <v>1223</v>
      </c>
      <c r="D11" s="238"/>
      <c r="E11" s="238">
        <f>SUM(E12:E16)</f>
        <v>0</v>
      </c>
      <c r="F11" s="234" t="str">
        <f t="shared" si="1"/>
        <v/>
      </c>
      <c r="G11" s="235" t="str">
        <f t="shared" si="2"/>
        <v>否</v>
      </c>
      <c r="H11" s="220" t="str">
        <f t="shared" si="3"/>
        <v>款</v>
      </c>
    </row>
    <row r="12" s="218" customFormat="1" ht="38.1" customHeight="1" spans="1:10">
      <c r="A12" s="220">
        <f t="shared" si="0"/>
        <v>7</v>
      </c>
      <c r="B12" s="236">
        <v>2070901</v>
      </c>
      <c r="C12" s="237" t="s">
        <v>1793</v>
      </c>
      <c r="D12" s="238"/>
      <c r="E12" s="238"/>
      <c r="F12" s="234" t="str">
        <f t="shared" si="1"/>
        <v/>
      </c>
      <c r="G12" s="235" t="str">
        <f t="shared" si="2"/>
        <v>否</v>
      </c>
      <c r="H12" s="220" t="str">
        <f t="shared" si="3"/>
        <v>项</v>
      </c>
      <c r="J12" s="220"/>
    </row>
    <row r="13" ht="38.1" customHeight="1" spans="1:8">
      <c r="A13" s="220">
        <f t="shared" si="0"/>
        <v>7</v>
      </c>
      <c r="B13" s="236">
        <v>2070902</v>
      </c>
      <c r="C13" s="237" t="s">
        <v>1794</v>
      </c>
      <c r="D13" s="238"/>
      <c r="E13" s="238"/>
      <c r="F13" s="234" t="str">
        <f t="shared" si="1"/>
        <v/>
      </c>
      <c r="G13" s="235" t="str">
        <f t="shared" si="2"/>
        <v>否</v>
      </c>
      <c r="H13" s="220" t="str">
        <f t="shared" si="3"/>
        <v>项</v>
      </c>
    </row>
    <row r="14" s="218" customFormat="1" ht="38.1" customHeight="1" spans="1:10">
      <c r="A14" s="220">
        <f t="shared" si="0"/>
        <v>7</v>
      </c>
      <c r="B14" s="236">
        <v>2070903</v>
      </c>
      <c r="C14" s="237" t="s">
        <v>1795</v>
      </c>
      <c r="D14" s="238"/>
      <c r="E14" s="238"/>
      <c r="F14" s="234" t="str">
        <f t="shared" si="1"/>
        <v/>
      </c>
      <c r="G14" s="235" t="str">
        <f t="shared" si="2"/>
        <v>否</v>
      </c>
      <c r="H14" s="220" t="str">
        <f t="shared" si="3"/>
        <v>项</v>
      </c>
      <c r="J14" s="220"/>
    </row>
    <row r="15" ht="38.1" customHeight="1" spans="1:8">
      <c r="A15" s="220">
        <f t="shared" si="0"/>
        <v>7</v>
      </c>
      <c r="B15" s="236">
        <v>2070904</v>
      </c>
      <c r="C15" s="237" t="s">
        <v>1796</v>
      </c>
      <c r="D15" s="238"/>
      <c r="E15" s="238"/>
      <c r="F15" s="234" t="str">
        <f t="shared" si="1"/>
        <v/>
      </c>
      <c r="G15" s="235" t="str">
        <f t="shared" si="2"/>
        <v>否</v>
      </c>
      <c r="H15" s="220" t="str">
        <f t="shared" si="3"/>
        <v>项</v>
      </c>
    </row>
    <row r="16" ht="38.1" customHeight="1" spans="1:8">
      <c r="A16" s="220">
        <f t="shared" si="0"/>
        <v>7</v>
      </c>
      <c r="B16" s="236">
        <v>2070999</v>
      </c>
      <c r="C16" s="237" t="s">
        <v>1797</v>
      </c>
      <c r="D16" s="238"/>
      <c r="E16" s="238"/>
      <c r="F16" s="234" t="str">
        <f t="shared" si="1"/>
        <v/>
      </c>
      <c r="G16" s="235" t="str">
        <f t="shared" si="2"/>
        <v>否</v>
      </c>
      <c r="H16" s="220" t="str">
        <f t="shared" si="3"/>
        <v>项</v>
      </c>
    </row>
    <row r="17" s="218" customFormat="1" ht="38.1" customHeight="1" spans="1:8">
      <c r="A17" s="220">
        <f t="shared" si="0"/>
        <v>5</v>
      </c>
      <c r="B17" s="236">
        <v>20710</v>
      </c>
      <c r="C17" s="237" t="s">
        <v>1798</v>
      </c>
      <c r="D17" s="238"/>
      <c r="E17" s="238">
        <f>SUM(E18:E19)</f>
        <v>0</v>
      </c>
      <c r="F17" s="234" t="str">
        <f t="shared" si="1"/>
        <v/>
      </c>
      <c r="G17" s="235" t="str">
        <f t="shared" si="2"/>
        <v>否</v>
      </c>
      <c r="H17" s="220" t="str">
        <f t="shared" si="3"/>
        <v>款</v>
      </c>
    </row>
    <row r="18" s="218" customFormat="1" ht="38.1" customHeight="1" spans="1:10">
      <c r="A18" s="220">
        <f t="shared" si="0"/>
        <v>7</v>
      </c>
      <c r="B18" s="236">
        <v>2071001</v>
      </c>
      <c r="C18" s="237" t="s">
        <v>1799</v>
      </c>
      <c r="D18" s="238"/>
      <c r="E18" s="238"/>
      <c r="F18" s="234" t="str">
        <f t="shared" si="1"/>
        <v/>
      </c>
      <c r="G18" s="235" t="str">
        <f t="shared" si="2"/>
        <v>否</v>
      </c>
      <c r="H18" s="220" t="str">
        <f t="shared" si="3"/>
        <v>项</v>
      </c>
      <c r="J18" s="220"/>
    </row>
    <row r="19" s="218" customFormat="1" ht="38.1" customHeight="1" spans="1:10">
      <c r="A19" s="220">
        <f t="shared" si="0"/>
        <v>7</v>
      </c>
      <c r="B19" s="236">
        <v>2071099</v>
      </c>
      <c r="C19" s="237" t="s">
        <v>1800</v>
      </c>
      <c r="D19" s="238"/>
      <c r="E19" s="238"/>
      <c r="F19" s="234" t="str">
        <f t="shared" si="1"/>
        <v/>
      </c>
      <c r="G19" s="235" t="str">
        <f t="shared" si="2"/>
        <v>否</v>
      </c>
      <c r="H19" s="220" t="str">
        <f t="shared" si="3"/>
        <v>项</v>
      </c>
      <c r="J19" s="220"/>
    </row>
    <row r="20" ht="38.1" customHeight="1" spans="1:8">
      <c r="A20" s="220">
        <f t="shared" si="0"/>
        <v>3</v>
      </c>
      <c r="B20" s="231">
        <v>208</v>
      </c>
      <c r="C20" s="232" t="s">
        <v>1232</v>
      </c>
      <c r="D20" s="233">
        <f>SUM(D21,D25,D29)</f>
        <v>22</v>
      </c>
      <c r="E20" s="233">
        <f>SUM(E21,E25,E29)</f>
        <v>245</v>
      </c>
      <c r="F20" s="234">
        <f t="shared" si="1"/>
        <v>10.136</v>
      </c>
      <c r="G20" s="235" t="str">
        <f t="shared" si="2"/>
        <v>是</v>
      </c>
      <c r="H20" s="220" t="str">
        <f t="shared" si="3"/>
        <v>类</v>
      </c>
    </row>
    <row r="21" ht="38.1" customHeight="1" spans="1:8">
      <c r="A21" s="220">
        <f t="shared" si="0"/>
        <v>5</v>
      </c>
      <c r="B21" s="236">
        <v>20822</v>
      </c>
      <c r="C21" s="237" t="s">
        <v>1801</v>
      </c>
      <c r="D21" s="238">
        <f>SUM(D22:D24)</f>
        <v>22</v>
      </c>
      <c r="E21" s="238">
        <f>SUM(E22:E24)</f>
        <v>245</v>
      </c>
      <c r="F21" s="234">
        <f t="shared" si="1"/>
        <v>10.136</v>
      </c>
      <c r="G21" s="235" t="str">
        <f t="shared" si="2"/>
        <v>是</v>
      </c>
      <c r="H21" s="220" t="str">
        <f t="shared" si="3"/>
        <v>款</v>
      </c>
    </row>
    <row r="22" ht="38.1" customHeight="1" spans="1:8">
      <c r="A22" s="220">
        <f t="shared" si="0"/>
        <v>7</v>
      </c>
      <c r="B22" s="236">
        <v>2082201</v>
      </c>
      <c r="C22" s="237" t="s">
        <v>1802</v>
      </c>
      <c r="D22" s="238">
        <v>22</v>
      </c>
      <c r="E22" s="238">
        <v>245</v>
      </c>
      <c r="F22" s="234">
        <f t="shared" si="1"/>
        <v>10.136</v>
      </c>
      <c r="G22" s="235" t="str">
        <f t="shared" si="2"/>
        <v>是</v>
      </c>
      <c r="H22" s="220" t="str">
        <f t="shared" si="3"/>
        <v>项</v>
      </c>
    </row>
    <row r="23" ht="38.1" customHeight="1" spans="1:8">
      <c r="A23" s="220">
        <f t="shared" si="0"/>
        <v>7</v>
      </c>
      <c r="B23" s="236">
        <v>2082202</v>
      </c>
      <c r="C23" s="237" t="s">
        <v>1803</v>
      </c>
      <c r="D23" s="238">
        <v>0</v>
      </c>
      <c r="E23" s="238"/>
      <c r="F23" s="234" t="str">
        <f t="shared" si="1"/>
        <v/>
      </c>
      <c r="G23" s="235" t="str">
        <f t="shared" si="2"/>
        <v>否</v>
      </c>
      <c r="H23" s="220" t="str">
        <f t="shared" si="3"/>
        <v>项</v>
      </c>
    </row>
    <row r="24" ht="38.1" customHeight="1" spans="1:8">
      <c r="A24" s="220">
        <f t="shared" si="0"/>
        <v>7</v>
      </c>
      <c r="B24" s="236">
        <v>2082299</v>
      </c>
      <c r="C24" s="237" t="s">
        <v>1804</v>
      </c>
      <c r="D24" s="238">
        <v>0</v>
      </c>
      <c r="E24" s="238"/>
      <c r="F24" s="234" t="str">
        <f t="shared" si="1"/>
        <v/>
      </c>
      <c r="G24" s="235" t="str">
        <f t="shared" si="2"/>
        <v>否</v>
      </c>
      <c r="H24" s="220" t="str">
        <f t="shared" si="3"/>
        <v>项</v>
      </c>
    </row>
    <row r="25" ht="38.1" customHeight="1" spans="1:8">
      <c r="A25" s="220">
        <f t="shared" si="0"/>
        <v>5</v>
      </c>
      <c r="B25" s="236">
        <v>20823</v>
      </c>
      <c r="C25" s="237" t="s">
        <v>1805</v>
      </c>
      <c r="D25" s="238">
        <v>0</v>
      </c>
      <c r="E25" s="238">
        <f>SUM(E26:E28)</f>
        <v>0</v>
      </c>
      <c r="F25" s="234" t="str">
        <f t="shared" si="1"/>
        <v/>
      </c>
      <c r="G25" s="235" t="str">
        <f t="shared" si="2"/>
        <v>否</v>
      </c>
      <c r="H25" s="220" t="str">
        <f t="shared" si="3"/>
        <v>款</v>
      </c>
    </row>
    <row r="26" s="218" customFormat="1" ht="38.1" customHeight="1" spans="1:10">
      <c r="A26" s="220">
        <f t="shared" si="0"/>
        <v>7</v>
      </c>
      <c r="B26" s="236">
        <v>2082301</v>
      </c>
      <c r="C26" s="237" t="s">
        <v>1802</v>
      </c>
      <c r="D26" s="238">
        <v>0</v>
      </c>
      <c r="E26" s="238"/>
      <c r="F26" s="234" t="str">
        <f t="shared" si="1"/>
        <v/>
      </c>
      <c r="G26" s="235" t="str">
        <f t="shared" si="2"/>
        <v>否</v>
      </c>
      <c r="H26" s="220" t="str">
        <f t="shared" si="3"/>
        <v>项</v>
      </c>
      <c r="J26" s="220"/>
    </row>
    <row r="27" ht="38.1" customHeight="1" spans="1:8">
      <c r="A27" s="220">
        <f t="shared" si="0"/>
        <v>7</v>
      </c>
      <c r="B27" s="236">
        <v>2082302</v>
      </c>
      <c r="C27" s="237" t="s">
        <v>1803</v>
      </c>
      <c r="D27" s="238">
        <v>0</v>
      </c>
      <c r="E27" s="238"/>
      <c r="F27" s="234" t="str">
        <f t="shared" si="1"/>
        <v/>
      </c>
      <c r="G27" s="235" t="str">
        <f t="shared" si="2"/>
        <v>否</v>
      </c>
      <c r="H27" s="220" t="str">
        <f t="shared" si="3"/>
        <v>项</v>
      </c>
    </row>
    <row r="28" ht="38.1" customHeight="1" spans="1:8">
      <c r="A28" s="220">
        <f t="shared" si="0"/>
        <v>7</v>
      </c>
      <c r="B28" s="236">
        <v>2082399</v>
      </c>
      <c r="C28" s="237" t="s">
        <v>1806</v>
      </c>
      <c r="D28" s="238">
        <v>0</v>
      </c>
      <c r="E28" s="238"/>
      <c r="F28" s="234" t="str">
        <f t="shared" si="1"/>
        <v/>
      </c>
      <c r="G28" s="235" t="str">
        <f t="shared" si="2"/>
        <v>否</v>
      </c>
      <c r="H28" s="220" t="str">
        <f t="shared" si="3"/>
        <v>项</v>
      </c>
    </row>
    <row r="29" s="219" customFormat="1" ht="38.1" customHeight="1" spans="1:8">
      <c r="A29" s="220">
        <f t="shared" si="0"/>
        <v>5</v>
      </c>
      <c r="B29" s="236">
        <v>20829</v>
      </c>
      <c r="C29" s="237" t="s">
        <v>1807</v>
      </c>
      <c r="D29" s="238">
        <v>0</v>
      </c>
      <c r="E29" s="238"/>
      <c r="F29" s="234" t="str">
        <f t="shared" si="1"/>
        <v/>
      </c>
      <c r="G29" s="235" t="str">
        <f t="shared" si="2"/>
        <v>否</v>
      </c>
      <c r="H29" s="220" t="str">
        <f t="shared" si="3"/>
        <v>款</v>
      </c>
    </row>
    <row r="30" s="218" customFormat="1" ht="38.1" customHeight="1" spans="1:10">
      <c r="A30" s="220">
        <f t="shared" si="0"/>
        <v>7</v>
      </c>
      <c r="B30" s="236">
        <v>2082901</v>
      </c>
      <c r="C30" s="237" t="s">
        <v>1803</v>
      </c>
      <c r="D30" s="238">
        <v>0</v>
      </c>
      <c r="E30" s="238"/>
      <c r="F30" s="234" t="str">
        <f t="shared" si="1"/>
        <v/>
      </c>
      <c r="G30" s="235" t="str">
        <f t="shared" si="2"/>
        <v>否</v>
      </c>
      <c r="H30" s="220" t="str">
        <f t="shared" si="3"/>
        <v>项</v>
      </c>
      <c r="J30" s="220"/>
    </row>
    <row r="31" s="218" customFormat="1" ht="38.1" customHeight="1" spans="1:10">
      <c r="A31" s="220">
        <f t="shared" si="0"/>
        <v>7</v>
      </c>
      <c r="B31" s="236">
        <v>2082999</v>
      </c>
      <c r="C31" s="237" t="s">
        <v>1808</v>
      </c>
      <c r="D31" s="238">
        <v>0</v>
      </c>
      <c r="E31" s="238"/>
      <c r="F31" s="234" t="str">
        <f t="shared" si="1"/>
        <v/>
      </c>
      <c r="G31" s="235" t="str">
        <f t="shared" si="2"/>
        <v>否</v>
      </c>
      <c r="H31" s="220" t="str">
        <f t="shared" si="3"/>
        <v>项</v>
      </c>
      <c r="J31" s="220"/>
    </row>
    <row r="32" ht="38.1" customHeight="1" spans="1:8">
      <c r="A32" s="220">
        <f t="shared" si="0"/>
        <v>3</v>
      </c>
      <c r="B32" s="231">
        <v>211</v>
      </c>
      <c r="C32" s="232" t="s">
        <v>1241</v>
      </c>
      <c r="D32" s="233">
        <v>0</v>
      </c>
      <c r="E32" s="233"/>
      <c r="F32" s="234" t="str">
        <f t="shared" si="1"/>
        <v/>
      </c>
      <c r="G32" s="235" t="str">
        <f t="shared" si="2"/>
        <v>是</v>
      </c>
      <c r="H32" s="220" t="str">
        <f t="shared" si="3"/>
        <v>类</v>
      </c>
    </row>
    <row r="33" ht="38.1" customHeight="1" spans="1:8">
      <c r="A33" s="220">
        <f t="shared" si="0"/>
        <v>5</v>
      </c>
      <c r="B33" s="236">
        <v>21160</v>
      </c>
      <c r="C33" s="237" t="s">
        <v>1809</v>
      </c>
      <c r="D33" s="238">
        <v>0</v>
      </c>
      <c r="E33" s="238"/>
      <c r="F33" s="234" t="str">
        <f t="shared" si="1"/>
        <v/>
      </c>
      <c r="G33" s="235" t="str">
        <f t="shared" si="2"/>
        <v>否</v>
      </c>
      <c r="H33" s="220" t="str">
        <f t="shared" si="3"/>
        <v>款</v>
      </c>
    </row>
    <row r="34" s="218" customFormat="1" ht="38.1" customHeight="1" spans="1:10">
      <c r="A34" s="220">
        <f t="shared" si="0"/>
        <v>7</v>
      </c>
      <c r="B34" s="239">
        <v>2116001</v>
      </c>
      <c r="C34" s="237" t="s">
        <v>1810</v>
      </c>
      <c r="D34" s="238">
        <v>0</v>
      </c>
      <c r="E34" s="238"/>
      <c r="F34" s="234" t="str">
        <f t="shared" si="1"/>
        <v/>
      </c>
      <c r="G34" s="235" t="str">
        <f t="shared" si="2"/>
        <v>否</v>
      </c>
      <c r="H34" s="220" t="str">
        <f t="shared" si="3"/>
        <v>项</v>
      </c>
      <c r="J34" s="220"/>
    </row>
    <row r="35" s="218" customFormat="1" ht="38.1" customHeight="1" spans="1:10">
      <c r="A35" s="220">
        <f t="shared" si="0"/>
        <v>7</v>
      </c>
      <c r="B35" s="239">
        <v>2116002</v>
      </c>
      <c r="C35" s="237" t="s">
        <v>1811</v>
      </c>
      <c r="D35" s="238">
        <v>0</v>
      </c>
      <c r="E35" s="238"/>
      <c r="F35" s="234" t="str">
        <f t="shared" si="1"/>
        <v/>
      </c>
      <c r="G35" s="235" t="str">
        <f t="shared" si="2"/>
        <v>否</v>
      </c>
      <c r="H35" s="220" t="str">
        <f t="shared" si="3"/>
        <v>项</v>
      </c>
      <c r="J35" s="220"/>
    </row>
    <row r="36" s="218" customFormat="1" ht="38.1" customHeight="1" spans="1:10">
      <c r="A36" s="220">
        <f t="shared" si="0"/>
        <v>7</v>
      </c>
      <c r="B36" s="239">
        <v>2116003</v>
      </c>
      <c r="C36" s="237" t="s">
        <v>1812</v>
      </c>
      <c r="D36" s="238">
        <v>0</v>
      </c>
      <c r="E36" s="238"/>
      <c r="F36" s="234" t="str">
        <f t="shared" si="1"/>
        <v/>
      </c>
      <c r="G36" s="235" t="str">
        <f t="shared" si="2"/>
        <v>否</v>
      </c>
      <c r="H36" s="220" t="str">
        <f t="shared" si="3"/>
        <v>项</v>
      </c>
      <c r="J36" s="220"/>
    </row>
    <row r="37" s="219" customFormat="1" ht="38.1" customHeight="1" spans="1:10">
      <c r="A37" s="220">
        <f t="shared" si="0"/>
        <v>7</v>
      </c>
      <c r="B37" s="239">
        <v>2116099</v>
      </c>
      <c r="C37" s="237" t="s">
        <v>1813</v>
      </c>
      <c r="D37" s="238">
        <v>0</v>
      </c>
      <c r="E37" s="238"/>
      <c r="F37" s="234" t="str">
        <f t="shared" si="1"/>
        <v/>
      </c>
      <c r="G37" s="235" t="str">
        <f t="shared" si="2"/>
        <v>否</v>
      </c>
      <c r="H37" s="220" t="str">
        <f t="shared" si="3"/>
        <v>项</v>
      </c>
      <c r="J37" s="220"/>
    </row>
    <row r="38" s="218" customFormat="1" ht="38.1" customHeight="1" spans="1:8">
      <c r="A38" s="220">
        <f t="shared" si="0"/>
        <v>5</v>
      </c>
      <c r="B38" s="239">
        <v>21161</v>
      </c>
      <c r="C38" s="237" t="s">
        <v>1814</v>
      </c>
      <c r="D38" s="238">
        <v>0</v>
      </c>
      <c r="E38" s="238"/>
      <c r="F38" s="234" t="str">
        <f t="shared" si="1"/>
        <v/>
      </c>
      <c r="G38" s="235" t="str">
        <f t="shared" si="2"/>
        <v>否</v>
      </c>
      <c r="H38" s="220" t="str">
        <f t="shared" si="3"/>
        <v>款</v>
      </c>
    </row>
    <row r="39" ht="38.1" customHeight="1" spans="1:8">
      <c r="A39" s="220">
        <f t="shared" si="0"/>
        <v>7</v>
      </c>
      <c r="B39" s="239">
        <v>2116101</v>
      </c>
      <c r="C39" s="237" t="s">
        <v>1815</v>
      </c>
      <c r="D39" s="238">
        <v>0</v>
      </c>
      <c r="E39" s="238"/>
      <c r="F39" s="234" t="str">
        <f t="shared" si="1"/>
        <v/>
      </c>
      <c r="G39" s="235" t="str">
        <f t="shared" si="2"/>
        <v>否</v>
      </c>
      <c r="H39" s="220" t="str">
        <f t="shared" si="3"/>
        <v>项</v>
      </c>
    </row>
    <row r="40" ht="38.1" customHeight="1" spans="1:8">
      <c r="A40" s="220">
        <f t="shared" si="0"/>
        <v>7</v>
      </c>
      <c r="B40" s="239">
        <v>2116102</v>
      </c>
      <c r="C40" s="237" t="s">
        <v>1816</v>
      </c>
      <c r="D40" s="238">
        <v>0</v>
      </c>
      <c r="E40" s="238"/>
      <c r="F40" s="234" t="str">
        <f t="shared" si="1"/>
        <v/>
      </c>
      <c r="G40" s="235" t="str">
        <f t="shared" si="2"/>
        <v>否</v>
      </c>
      <c r="H40" s="220" t="str">
        <f t="shared" si="3"/>
        <v>项</v>
      </c>
    </row>
    <row r="41" ht="38.1" customHeight="1" spans="1:8">
      <c r="A41" s="220">
        <f t="shared" si="0"/>
        <v>7</v>
      </c>
      <c r="B41" s="239">
        <v>2116103</v>
      </c>
      <c r="C41" s="237" t="s">
        <v>1817</v>
      </c>
      <c r="D41" s="238">
        <v>0</v>
      </c>
      <c r="E41" s="238"/>
      <c r="F41" s="234" t="str">
        <f t="shared" si="1"/>
        <v/>
      </c>
      <c r="G41" s="235" t="str">
        <f t="shared" si="2"/>
        <v>否</v>
      </c>
      <c r="H41" s="220" t="str">
        <f t="shared" si="3"/>
        <v>项</v>
      </c>
    </row>
    <row r="42" ht="38.1" customHeight="1" spans="1:8">
      <c r="A42" s="220">
        <f t="shared" si="0"/>
        <v>7</v>
      </c>
      <c r="B42" s="239">
        <v>2116104</v>
      </c>
      <c r="C42" s="237" t="s">
        <v>1818</v>
      </c>
      <c r="D42" s="238">
        <v>0</v>
      </c>
      <c r="E42" s="238"/>
      <c r="F42" s="234" t="str">
        <f t="shared" si="1"/>
        <v/>
      </c>
      <c r="G42" s="235" t="str">
        <f t="shared" si="2"/>
        <v>否</v>
      </c>
      <c r="H42" s="220" t="str">
        <f t="shared" si="3"/>
        <v>项</v>
      </c>
    </row>
    <row r="43" ht="38.1" customHeight="1" spans="1:8">
      <c r="A43" s="220">
        <f t="shared" si="0"/>
        <v>3</v>
      </c>
      <c r="B43" s="231">
        <v>212</v>
      </c>
      <c r="C43" s="232" t="s">
        <v>1252</v>
      </c>
      <c r="D43" s="233">
        <f>SUM(D44,D60,D64,D65,D71,D75,D79,D83,D89,D92)</f>
        <v>328941</v>
      </c>
      <c r="E43" s="233">
        <f>SUM(E44,E60,E64,E65,E71,E75,E79,E83,E89,E92)</f>
        <v>218887</v>
      </c>
      <c r="F43" s="234">
        <f t="shared" si="1"/>
        <v>-0.335</v>
      </c>
      <c r="G43" s="235" t="str">
        <f t="shared" si="2"/>
        <v>是</v>
      </c>
      <c r="H43" s="220" t="str">
        <f t="shared" si="3"/>
        <v>类</v>
      </c>
    </row>
    <row r="44" ht="38.1" customHeight="1" spans="1:8">
      <c r="A44" s="220">
        <f t="shared" si="0"/>
        <v>5</v>
      </c>
      <c r="B44" s="236">
        <v>21208</v>
      </c>
      <c r="C44" s="237" t="s">
        <v>1819</v>
      </c>
      <c r="D44" s="238">
        <f>SUM(D45:D59)</f>
        <v>268676</v>
      </c>
      <c r="E44" s="238">
        <f>SUM(E45:E59)</f>
        <v>217806</v>
      </c>
      <c r="F44" s="234">
        <f t="shared" si="1"/>
        <v>-0.189</v>
      </c>
      <c r="G44" s="235" t="str">
        <f t="shared" si="2"/>
        <v>是</v>
      </c>
      <c r="H44" s="220" t="str">
        <f t="shared" si="3"/>
        <v>款</v>
      </c>
    </row>
    <row r="45" ht="38.1" customHeight="1" spans="1:8">
      <c r="A45" s="220">
        <f t="shared" si="0"/>
        <v>7</v>
      </c>
      <c r="B45" s="236">
        <v>2120801</v>
      </c>
      <c r="C45" s="237" t="s">
        <v>1820</v>
      </c>
      <c r="D45" s="238">
        <v>77752</v>
      </c>
      <c r="E45" s="238">
        <v>17370</v>
      </c>
      <c r="F45" s="234">
        <f t="shared" si="1"/>
        <v>-0.777</v>
      </c>
      <c r="G45" s="235" t="str">
        <f t="shared" si="2"/>
        <v>是</v>
      </c>
      <c r="H45" s="220" t="str">
        <f t="shared" si="3"/>
        <v>项</v>
      </c>
    </row>
    <row r="46" ht="38.1" customHeight="1" spans="1:8">
      <c r="A46" s="220">
        <f t="shared" si="0"/>
        <v>7</v>
      </c>
      <c r="B46" s="236">
        <v>2120802</v>
      </c>
      <c r="C46" s="237" t="s">
        <v>1821</v>
      </c>
      <c r="D46" s="238">
        <v>0</v>
      </c>
      <c r="E46" s="238"/>
      <c r="F46" s="234" t="str">
        <f t="shared" si="1"/>
        <v/>
      </c>
      <c r="G46" s="235" t="str">
        <f t="shared" si="2"/>
        <v>否</v>
      </c>
      <c r="H46" s="220" t="str">
        <f t="shared" si="3"/>
        <v>项</v>
      </c>
    </row>
    <row r="47" ht="38.1" customHeight="1" spans="1:8">
      <c r="A47" s="220">
        <f t="shared" si="0"/>
        <v>7</v>
      </c>
      <c r="B47" s="236">
        <v>2120803</v>
      </c>
      <c r="C47" s="237" t="s">
        <v>1822</v>
      </c>
      <c r="D47" s="238">
        <v>0</v>
      </c>
      <c r="E47" s="238"/>
      <c r="F47" s="234" t="str">
        <f t="shared" si="1"/>
        <v/>
      </c>
      <c r="G47" s="235" t="str">
        <f t="shared" si="2"/>
        <v>否</v>
      </c>
      <c r="H47" s="220" t="str">
        <f t="shared" si="3"/>
        <v>项</v>
      </c>
    </row>
    <row r="48" ht="38.1" customHeight="1" spans="1:8">
      <c r="A48" s="220">
        <f t="shared" si="0"/>
        <v>7</v>
      </c>
      <c r="B48" s="236">
        <v>2120804</v>
      </c>
      <c r="C48" s="237" t="s">
        <v>1823</v>
      </c>
      <c r="D48" s="238">
        <v>0</v>
      </c>
      <c r="E48" s="238"/>
      <c r="F48" s="234" t="str">
        <f t="shared" si="1"/>
        <v/>
      </c>
      <c r="G48" s="235" t="str">
        <f t="shared" si="2"/>
        <v>否</v>
      </c>
      <c r="H48" s="220" t="str">
        <f t="shared" si="3"/>
        <v>项</v>
      </c>
    </row>
    <row r="49" ht="38.1" customHeight="1" spans="1:8">
      <c r="A49" s="220">
        <f t="shared" si="0"/>
        <v>7</v>
      </c>
      <c r="B49" s="236">
        <v>2120805</v>
      </c>
      <c r="C49" s="237" t="s">
        <v>1824</v>
      </c>
      <c r="D49" s="238">
        <v>0</v>
      </c>
      <c r="E49" s="238"/>
      <c r="F49" s="234" t="str">
        <f t="shared" si="1"/>
        <v/>
      </c>
      <c r="G49" s="235" t="str">
        <f t="shared" si="2"/>
        <v>否</v>
      </c>
      <c r="H49" s="220" t="str">
        <f t="shared" si="3"/>
        <v>项</v>
      </c>
    </row>
    <row r="50" ht="38.1" customHeight="1" spans="1:8">
      <c r="A50" s="220">
        <f t="shared" si="0"/>
        <v>7</v>
      </c>
      <c r="B50" s="236">
        <v>2120806</v>
      </c>
      <c r="C50" s="237" t="s">
        <v>1825</v>
      </c>
      <c r="D50" s="238">
        <v>0</v>
      </c>
      <c r="E50" s="238"/>
      <c r="F50" s="234" t="str">
        <f t="shared" si="1"/>
        <v/>
      </c>
      <c r="G50" s="235" t="str">
        <f t="shared" si="2"/>
        <v>否</v>
      </c>
      <c r="H50" s="220" t="str">
        <f t="shared" si="3"/>
        <v>项</v>
      </c>
    </row>
    <row r="51" ht="38.1" customHeight="1" spans="1:8">
      <c r="A51" s="220">
        <f t="shared" si="0"/>
        <v>7</v>
      </c>
      <c r="B51" s="236">
        <v>2120807</v>
      </c>
      <c r="C51" s="237" t="s">
        <v>1826</v>
      </c>
      <c r="D51" s="238">
        <v>0</v>
      </c>
      <c r="E51" s="238"/>
      <c r="F51" s="234" t="str">
        <f t="shared" si="1"/>
        <v/>
      </c>
      <c r="G51" s="235" t="str">
        <f t="shared" si="2"/>
        <v>否</v>
      </c>
      <c r="H51" s="220" t="str">
        <f t="shared" si="3"/>
        <v>项</v>
      </c>
    </row>
    <row r="52" ht="38.1" customHeight="1" spans="1:8">
      <c r="A52" s="220">
        <f t="shared" si="0"/>
        <v>7</v>
      </c>
      <c r="B52" s="236">
        <v>2120809</v>
      </c>
      <c r="C52" s="237" t="s">
        <v>1827</v>
      </c>
      <c r="D52" s="238">
        <v>0</v>
      </c>
      <c r="E52" s="238"/>
      <c r="F52" s="234" t="str">
        <f t="shared" si="1"/>
        <v/>
      </c>
      <c r="G52" s="235" t="str">
        <f t="shared" si="2"/>
        <v>否</v>
      </c>
      <c r="H52" s="220" t="str">
        <f t="shared" si="3"/>
        <v>项</v>
      </c>
    </row>
    <row r="53" ht="38.1" customHeight="1" spans="1:8">
      <c r="A53" s="220">
        <f t="shared" si="0"/>
        <v>7</v>
      </c>
      <c r="B53" s="236">
        <v>2120810</v>
      </c>
      <c r="C53" s="237" t="s">
        <v>1828</v>
      </c>
      <c r="D53" s="238">
        <v>0</v>
      </c>
      <c r="E53" s="238"/>
      <c r="F53" s="234" t="str">
        <f t="shared" si="1"/>
        <v/>
      </c>
      <c r="G53" s="235" t="str">
        <f t="shared" si="2"/>
        <v>否</v>
      </c>
      <c r="H53" s="220" t="str">
        <f t="shared" si="3"/>
        <v>项</v>
      </c>
    </row>
    <row r="54" ht="38.1" customHeight="1" spans="1:8">
      <c r="A54" s="220">
        <f t="shared" si="0"/>
        <v>7</v>
      </c>
      <c r="B54" s="236">
        <v>2120811</v>
      </c>
      <c r="C54" s="237" t="s">
        <v>1829</v>
      </c>
      <c r="D54" s="238">
        <v>0</v>
      </c>
      <c r="E54" s="238"/>
      <c r="F54" s="234" t="str">
        <f t="shared" si="1"/>
        <v/>
      </c>
      <c r="G54" s="235" t="str">
        <f t="shared" si="2"/>
        <v>否</v>
      </c>
      <c r="H54" s="220" t="str">
        <f t="shared" si="3"/>
        <v>项</v>
      </c>
    </row>
    <row r="55" ht="38.1" customHeight="1" spans="1:8">
      <c r="A55" s="220">
        <f t="shared" si="0"/>
        <v>7</v>
      </c>
      <c r="B55" s="236">
        <v>2120813</v>
      </c>
      <c r="C55" s="237" t="s">
        <v>1830</v>
      </c>
      <c r="D55" s="238">
        <v>0</v>
      </c>
      <c r="E55" s="238"/>
      <c r="F55" s="234" t="str">
        <f t="shared" si="1"/>
        <v/>
      </c>
      <c r="G55" s="235" t="str">
        <f t="shared" si="2"/>
        <v>否</v>
      </c>
      <c r="H55" s="220" t="str">
        <f t="shared" si="3"/>
        <v>项</v>
      </c>
    </row>
    <row r="56" ht="38.1" customHeight="1" spans="1:8">
      <c r="A56" s="220">
        <f t="shared" si="0"/>
        <v>7</v>
      </c>
      <c r="B56" s="236">
        <v>2120814</v>
      </c>
      <c r="C56" s="240" t="s">
        <v>1831</v>
      </c>
      <c r="D56" s="238"/>
      <c r="E56" s="238"/>
      <c r="F56" s="234" t="str">
        <f t="shared" si="1"/>
        <v/>
      </c>
      <c r="G56" s="235" t="str">
        <f t="shared" si="2"/>
        <v>否</v>
      </c>
      <c r="H56" s="220" t="str">
        <f t="shared" si="3"/>
        <v>项</v>
      </c>
    </row>
    <row r="57" ht="38.1" customHeight="1" spans="1:8">
      <c r="A57" s="220">
        <f t="shared" si="0"/>
        <v>7</v>
      </c>
      <c r="B57" s="236">
        <v>2120815</v>
      </c>
      <c r="C57" s="240" t="s">
        <v>1832</v>
      </c>
      <c r="D57" s="238"/>
      <c r="E57" s="238"/>
      <c r="F57" s="234" t="str">
        <f t="shared" si="1"/>
        <v/>
      </c>
      <c r="G57" s="235" t="str">
        <f t="shared" si="2"/>
        <v>否</v>
      </c>
      <c r="H57" s="220" t="str">
        <f t="shared" si="3"/>
        <v>项</v>
      </c>
    </row>
    <row r="58" ht="38.1" customHeight="1" spans="1:8">
      <c r="A58" s="220">
        <f t="shared" si="0"/>
        <v>7</v>
      </c>
      <c r="B58" s="236">
        <v>2120816</v>
      </c>
      <c r="C58" s="240" t="s">
        <v>1833</v>
      </c>
      <c r="D58" s="238"/>
      <c r="E58" s="238"/>
      <c r="F58" s="234" t="str">
        <f t="shared" si="1"/>
        <v/>
      </c>
      <c r="G58" s="235" t="str">
        <f t="shared" si="2"/>
        <v>否</v>
      </c>
      <c r="H58" s="220" t="str">
        <f t="shared" si="3"/>
        <v>项</v>
      </c>
    </row>
    <row r="59" ht="38.1" customHeight="1" spans="1:8">
      <c r="A59" s="220">
        <f t="shared" si="0"/>
        <v>7</v>
      </c>
      <c r="B59" s="236">
        <v>2120899</v>
      </c>
      <c r="C59" s="237" t="s">
        <v>1834</v>
      </c>
      <c r="D59" s="238">
        <v>190924</v>
      </c>
      <c r="E59" s="238">
        <v>200436</v>
      </c>
      <c r="F59" s="234">
        <f t="shared" si="1"/>
        <v>0.05</v>
      </c>
      <c r="G59" s="235" t="str">
        <f t="shared" si="2"/>
        <v>是</v>
      </c>
      <c r="H59" s="220" t="str">
        <f t="shared" si="3"/>
        <v>项</v>
      </c>
    </row>
    <row r="60" ht="38.1" customHeight="1" spans="1:8">
      <c r="A60" s="220">
        <f t="shared" si="0"/>
        <v>5</v>
      </c>
      <c r="B60" s="236">
        <v>21210</v>
      </c>
      <c r="C60" s="237" t="s">
        <v>1835</v>
      </c>
      <c r="D60" s="238"/>
      <c r="E60" s="238"/>
      <c r="F60" s="234" t="str">
        <f t="shared" si="1"/>
        <v/>
      </c>
      <c r="G60" s="235" t="str">
        <f t="shared" si="2"/>
        <v>否</v>
      </c>
      <c r="H60" s="220" t="str">
        <f t="shared" si="3"/>
        <v>款</v>
      </c>
    </row>
    <row r="61" ht="38.1" customHeight="1" spans="1:8">
      <c r="A61" s="220">
        <f t="shared" si="0"/>
        <v>7</v>
      </c>
      <c r="B61" s="236">
        <v>2121001</v>
      </c>
      <c r="C61" s="237" t="s">
        <v>1820</v>
      </c>
      <c r="D61" s="238"/>
      <c r="E61" s="238"/>
      <c r="F61" s="234" t="str">
        <f t="shared" si="1"/>
        <v/>
      </c>
      <c r="G61" s="235" t="str">
        <f t="shared" si="2"/>
        <v>否</v>
      </c>
      <c r="H61" s="220" t="str">
        <f t="shared" si="3"/>
        <v>项</v>
      </c>
    </row>
    <row r="62" ht="38.1" customHeight="1" spans="1:8">
      <c r="A62" s="220">
        <f t="shared" si="0"/>
        <v>7</v>
      </c>
      <c r="B62" s="236">
        <v>2121002</v>
      </c>
      <c r="C62" s="237" t="s">
        <v>1821</v>
      </c>
      <c r="D62" s="238"/>
      <c r="E62" s="238"/>
      <c r="F62" s="234" t="str">
        <f t="shared" si="1"/>
        <v/>
      </c>
      <c r="G62" s="235" t="str">
        <f t="shared" si="2"/>
        <v>否</v>
      </c>
      <c r="H62" s="220" t="str">
        <f t="shared" si="3"/>
        <v>项</v>
      </c>
    </row>
    <row r="63" ht="38.1" customHeight="1" spans="1:8">
      <c r="A63" s="220">
        <f t="shared" si="0"/>
        <v>7</v>
      </c>
      <c r="B63" s="236">
        <v>2121099</v>
      </c>
      <c r="C63" s="237" t="s">
        <v>1836</v>
      </c>
      <c r="D63" s="238"/>
      <c r="E63" s="238"/>
      <c r="F63" s="234" t="str">
        <f t="shared" si="1"/>
        <v/>
      </c>
      <c r="G63" s="235" t="str">
        <f t="shared" si="2"/>
        <v>否</v>
      </c>
      <c r="H63" s="220" t="str">
        <f t="shared" si="3"/>
        <v>项</v>
      </c>
    </row>
    <row r="64" ht="38.1" customHeight="1" spans="1:8">
      <c r="A64" s="220">
        <f t="shared" si="0"/>
        <v>5</v>
      </c>
      <c r="B64" s="236">
        <v>21211</v>
      </c>
      <c r="C64" s="237" t="s">
        <v>1837</v>
      </c>
      <c r="D64" s="238"/>
      <c r="E64" s="238"/>
      <c r="F64" s="234" t="str">
        <f t="shared" si="1"/>
        <v/>
      </c>
      <c r="G64" s="235" t="str">
        <f t="shared" si="2"/>
        <v>否</v>
      </c>
      <c r="H64" s="220" t="str">
        <f t="shared" si="3"/>
        <v>款</v>
      </c>
    </row>
    <row r="65" ht="38.1" customHeight="1" spans="1:8">
      <c r="A65" s="220">
        <f t="shared" si="0"/>
        <v>5</v>
      </c>
      <c r="B65" s="236">
        <v>21213</v>
      </c>
      <c r="C65" s="237" t="s">
        <v>1838</v>
      </c>
      <c r="D65" s="238"/>
      <c r="E65" s="238"/>
      <c r="F65" s="234" t="str">
        <f t="shared" si="1"/>
        <v/>
      </c>
      <c r="G65" s="235" t="str">
        <f t="shared" si="2"/>
        <v>否</v>
      </c>
      <c r="H65" s="220" t="str">
        <f t="shared" si="3"/>
        <v>款</v>
      </c>
    </row>
    <row r="66" ht="38.1" customHeight="1" spans="1:8">
      <c r="A66" s="220">
        <f t="shared" si="0"/>
        <v>7</v>
      </c>
      <c r="B66" s="236">
        <v>2121301</v>
      </c>
      <c r="C66" s="237" t="s">
        <v>1839</v>
      </c>
      <c r="D66" s="238"/>
      <c r="E66" s="238"/>
      <c r="F66" s="234" t="str">
        <f t="shared" si="1"/>
        <v/>
      </c>
      <c r="G66" s="235" t="str">
        <f t="shared" si="2"/>
        <v>否</v>
      </c>
      <c r="H66" s="220" t="str">
        <f t="shared" si="3"/>
        <v>项</v>
      </c>
    </row>
    <row r="67" ht="38.1" customHeight="1" spans="1:8">
      <c r="A67" s="220">
        <f t="shared" si="0"/>
        <v>7</v>
      </c>
      <c r="B67" s="236">
        <v>2121302</v>
      </c>
      <c r="C67" s="237" t="s">
        <v>1840</v>
      </c>
      <c r="D67" s="238"/>
      <c r="E67" s="238"/>
      <c r="F67" s="234" t="str">
        <f t="shared" si="1"/>
        <v/>
      </c>
      <c r="G67" s="235" t="str">
        <f t="shared" si="2"/>
        <v>否</v>
      </c>
      <c r="H67" s="220" t="str">
        <f t="shared" si="3"/>
        <v>项</v>
      </c>
    </row>
    <row r="68" ht="38.1" customHeight="1" spans="1:8">
      <c r="A68" s="220">
        <f t="shared" si="0"/>
        <v>7</v>
      </c>
      <c r="B68" s="236">
        <v>2121303</v>
      </c>
      <c r="C68" s="237" t="s">
        <v>1841</v>
      </c>
      <c r="D68" s="238"/>
      <c r="E68" s="238"/>
      <c r="F68" s="234" t="str">
        <f t="shared" si="1"/>
        <v/>
      </c>
      <c r="G68" s="235" t="str">
        <f t="shared" si="2"/>
        <v>否</v>
      </c>
      <c r="H68" s="220" t="str">
        <f t="shared" si="3"/>
        <v>项</v>
      </c>
    </row>
    <row r="69" ht="38.1" customHeight="1" spans="1:8">
      <c r="A69" s="220">
        <f t="shared" ref="A69:A132" si="4">LEN(B69)</f>
        <v>7</v>
      </c>
      <c r="B69" s="236">
        <v>2121304</v>
      </c>
      <c r="C69" s="237" t="s">
        <v>1842</v>
      </c>
      <c r="D69" s="238"/>
      <c r="E69" s="238"/>
      <c r="F69" s="234" t="str">
        <f t="shared" ref="F69:F132" si="5">IF(D69&gt;0,E69/D69-1,IF(D69&lt;0,-(E69/D69-1),""))</f>
        <v/>
      </c>
      <c r="G69" s="235" t="str">
        <f t="shared" ref="G69:G132" si="6">IF(LEN(B69)=3,"是",IF(C69&lt;&gt;"",IF(SUM(D69:E69)&lt;&gt;0,"是","否"),"是"))</f>
        <v>否</v>
      </c>
      <c r="H69" s="220" t="str">
        <f t="shared" ref="H69:H132" si="7">IF(LEN(B69)=3,"类",IF(LEN(B69)=5,"款","项"))</f>
        <v>项</v>
      </c>
    </row>
    <row r="70" ht="38.1" customHeight="1" spans="1:8">
      <c r="A70" s="220">
        <f t="shared" si="4"/>
        <v>7</v>
      </c>
      <c r="B70" s="236">
        <v>2121399</v>
      </c>
      <c r="C70" s="237" t="s">
        <v>1843</v>
      </c>
      <c r="D70" s="238"/>
      <c r="E70" s="238"/>
      <c r="F70" s="234" t="str">
        <f t="shared" si="5"/>
        <v/>
      </c>
      <c r="G70" s="235" t="str">
        <f t="shared" si="6"/>
        <v>否</v>
      </c>
      <c r="H70" s="220" t="str">
        <f t="shared" si="7"/>
        <v>项</v>
      </c>
    </row>
    <row r="71" ht="38.1" customHeight="1" spans="1:8">
      <c r="A71" s="220">
        <f t="shared" si="4"/>
        <v>5</v>
      </c>
      <c r="B71" s="236">
        <v>21214</v>
      </c>
      <c r="C71" s="237" t="s">
        <v>1844</v>
      </c>
      <c r="D71" s="238">
        <f>SUM(D72:D74)</f>
        <v>265</v>
      </c>
      <c r="E71" s="238">
        <f>SUM(E72:E74)</f>
        <v>1081</v>
      </c>
      <c r="F71" s="234">
        <f t="shared" si="5"/>
        <v>3.079</v>
      </c>
      <c r="G71" s="235" t="str">
        <f t="shared" si="6"/>
        <v>是</v>
      </c>
      <c r="H71" s="220" t="str">
        <f t="shared" si="7"/>
        <v>款</v>
      </c>
    </row>
    <row r="72" ht="38.1" customHeight="1" spans="1:8">
      <c r="A72" s="220">
        <f t="shared" si="4"/>
        <v>7</v>
      </c>
      <c r="B72" s="236">
        <v>2121401</v>
      </c>
      <c r="C72" s="237" t="s">
        <v>1845</v>
      </c>
      <c r="D72" s="238"/>
      <c r="E72" s="238">
        <v>1081</v>
      </c>
      <c r="F72" s="234" t="str">
        <f t="shared" si="5"/>
        <v/>
      </c>
      <c r="G72" s="235" t="str">
        <f t="shared" si="6"/>
        <v>是</v>
      </c>
      <c r="H72" s="220" t="str">
        <f t="shared" si="7"/>
        <v>项</v>
      </c>
    </row>
    <row r="73" ht="38.1" customHeight="1" spans="1:8">
      <c r="A73" s="220">
        <f t="shared" si="4"/>
        <v>7</v>
      </c>
      <c r="B73" s="236">
        <v>2121402</v>
      </c>
      <c r="C73" s="237" t="s">
        <v>1846</v>
      </c>
      <c r="D73" s="238"/>
      <c r="E73" s="238"/>
      <c r="F73" s="234" t="str">
        <f t="shared" si="5"/>
        <v/>
      </c>
      <c r="G73" s="235" t="str">
        <f t="shared" si="6"/>
        <v>否</v>
      </c>
      <c r="H73" s="220" t="str">
        <f t="shared" si="7"/>
        <v>项</v>
      </c>
    </row>
    <row r="74" ht="38.1" customHeight="1" spans="1:8">
      <c r="A74" s="220">
        <f t="shared" si="4"/>
        <v>7</v>
      </c>
      <c r="B74" s="236">
        <v>2121499</v>
      </c>
      <c r="C74" s="237" t="s">
        <v>1847</v>
      </c>
      <c r="D74" s="238">
        <v>265</v>
      </c>
      <c r="E74" s="238"/>
      <c r="F74" s="234">
        <f t="shared" si="5"/>
        <v>-1</v>
      </c>
      <c r="G74" s="235" t="str">
        <f t="shared" si="6"/>
        <v>是</v>
      </c>
      <c r="H74" s="220" t="str">
        <f t="shared" si="7"/>
        <v>项</v>
      </c>
    </row>
    <row r="75" ht="38.1" customHeight="1" spans="1:8">
      <c r="A75" s="220">
        <f t="shared" si="4"/>
        <v>5</v>
      </c>
      <c r="B75" s="236">
        <v>21215</v>
      </c>
      <c r="C75" s="237" t="s">
        <v>1848</v>
      </c>
      <c r="D75" s="238"/>
      <c r="E75" s="238"/>
      <c r="F75" s="234" t="str">
        <f t="shared" si="5"/>
        <v/>
      </c>
      <c r="G75" s="235" t="str">
        <f t="shared" si="6"/>
        <v>否</v>
      </c>
      <c r="H75" s="220" t="str">
        <f t="shared" si="7"/>
        <v>款</v>
      </c>
    </row>
    <row r="76" ht="38.1" customHeight="1" spans="1:8">
      <c r="A76" s="220">
        <f t="shared" si="4"/>
        <v>7</v>
      </c>
      <c r="B76" s="236">
        <v>2121501</v>
      </c>
      <c r="C76" s="237" t="s">
        <v>1820</v>
      </c>
      <c r="D76" s="238"/>
      <c r="E76" s="238"/>
      <c r="F76" s="234" t="str">
        <f t="shared" si="5"/>
        <v/>
      </c>
      <c r="G76" s="235" t="str">
        <f t="shared" si="6"/>
        <v>否</v>
      </c>
      <c r="H76" s="220" t="str">
        <f t="shared" si="7"/>
        <v>项</v>
      </c>
    </row>
    <row r="77" ht="38.1" customHeight="1" spans="1:8">
      <c r="A77" s="220">
        <f t="shared" si="4"/>
        <v>7</v>
      </c>
      <c r="B77" s="236">
        <v>2121502</v>
      </c>
      <c r="C77" s="237" t="s">
        <v>1821</v>
      </c>
      <c r="D77" s="238"/>
      <c r="E77" s="238"/>
      <c r="F77" s="234" t="str">
        <f t="shared" si="5"/>
        <v/>
      </c>
      <c r="G77" s="235" t="str">
        <f t="shared" si="6"/>
        <v>否</v>
      </c>
      <c r="H77" s="220" t="str">
        <f t="shared" si="7"/>
        <v>项</v>
      </c>
    </row>
    <row r="78" ht="38.1" customHeight="1" spans="1:8">
      <c r="A78" s="220">
        <f t="shared" si="4"/>
        <v>7</v>
      </c>
      <c r="B78" s="236">
        <v>2121599</v>
      </c>
      <c r="C78" s="237" t="s">
        <v>1849</v>
      </c>
      <c r="D78" s="238"/>
      <c r="E78" s="238"/>
      <c r="F78" s="234" t="str">
        <f t="shared" si="5"/>
        <v/>
      </c>
      <c r="G78" s="235" t="str">
        <f t="shared" si="6"/>
        <v>否</v>
      </c>
      <c r="H78" s="220" t="str">
        <f t="shared" si="7"/>
        <v>项</v>
      </c>
    </row>
    <row r="79" ht="38.1" customHeight="1" spans="1:8">
      <c r="A79" s="220">
        <f t="shared" si="4"/>
        <v>5</v>
      </c>
      <c r="B79" s="236">
        <v>21216</v>
      </c>
      <c r="C79" s="237" t="s">
        <v>1850</v>
      </c>
      <c r="D79" s="238">
        <f>SUM(D80:D82)</f>
        <v>60000</v>
      </c>
      <c r="E79" s="238"/>
      <c r="F79" s="234">
        <f t="shared" si="5"/>
        <v>-1</v>
      </c>
      <c r="G79" s="235" t="str">
        <f t="shared" si="6"/>
        <v>是</v>
      </c>
      <c r="H79" s="220" t="str">
        <f t="shared" si="7"/>
        <v>款</v>
      </c>
    </row>
    <row r="80" ht="38.1" customHeight="1" spans="1:8">
      <c r="A80" s="220">
        <f t="shared" si="4"/>
        <v>7</v>
      </c>
      <c r="B80" s="236">
        <v>2121601</v>
      </c>
      <c r="C80" s="237" t="s">
        <v>1820</v>
      </c>
      <c r="D80" s="238"/>
      <c r="E80" s="238"/>
      <c r="F80" s="234" t="str">
        <f t="shared" si="5"/>
        <v/>
      </c>
      <c r="G80" s="235" t="str">
        <f t="shared" si="6"/>
        <v>否</v>
      </c>
      <c r="H80" s="220" t="str">
        <f t="shared" si="7"/>
        <v>项</v>
      </c>
    </row>
    <row r="81" ht="38.1" customHeight="1" spans="1:8">
      <c r="A81" s="220">
        <f t="shared" si="4"/>
        <v>7</v>
      </c>
      <c r="B81" s="236">
        <v>2121602</v>
      </c>
      <c r="C81" s="237" t="s">
        <v>1821</v>
      </c>
      <c r="D81" s="238"/>
      <c r="E81" s="238"/>
      <c r="F81" s="234" t="str">
        <f t="shared" si="5"/>
        <v/>
      </c>
      <c r="G81" s="235" t="str">
        <f t="shared" si="6"/>
        <v>否</v>
      </c>
      <c r="H81" s="220" t="str">
        <f t="shared" si="7"/>
        <v>项</v>
      </c>
    </row>
    <row r="82" s="218" customFormat="1" ht="38.1" customHeight="1" spans="1:10">
      <c r="A82" s="220">
        <f t="shared" si="4"/>
        <v>7</v>
      </c>
      <c r="B82" s="236">
        <v>2121699</v>
      </c>
      <c r="C82" s="237" t="s">
        <v>1851</v>
      </c>
      <c r="D82" s="238">
        <v>60000</v>
      </c>
      <c r="E82" s="238"/>
      <c r="F82" s="234">
        <f t="shared" si="5"/>
        <v>-1</v>
      </c>
      <c r="G82" s="235" t="str">
        <f t="shared" si="6"/>
        <v>是</v>
      </c>
      <c r="H82" s="220" t="str">
        <f t="shared" si="7"/>
        <v>项</v>
      </c>
      <c r="J82" s="220"/>
    </row>
    <row r="83" s="218" customFormat="1" ht="38.1" customHeight="1" spans="1:8">
      <c r="A83" s="220">
        <f t="shared" si="4"/>
        <v>5</v>
      </c>
      <c r="B83" s="236">
        <v>21217</v>
      </c>
      <c r="C83" s="237" t="s">
        <v>1852</v>
      </c>
      <c r="D83" s="238"/>
      <c r="E83" s="238"/>
      <c r="F83" s="234" t="str">
        <f t="shared" si="5"/>
        <v/>
      </c>
      <c r="G83" s="235" t="str">
        <f t="shared" si="6"/>
        <v>否</v>
      </c>
      <c r="H83" s="220" t="str">
        <f t="shared" si="7"/>
        <v>款</v>
      </c>
    </row>
    <row r="84" s="218" customFormat="1" ht="38.1" customHeight="1" spans="1:10">
      <c r="A84" s="220">
        <f t="shared" si="4"/>
        <v>7</v>
      </c>
      <c r="B84" s="236">
        <v>2121701</v>
      </c>
      <c r="C84" s="237" t="s">
        <v>1839</v>
      </c>
      <c r="D84" s="238"/>
      <c r="E84" s="238"/>
      <c r="F84" s="234" t="str">
        <f t="shared" si="5"/>
        <v/>
      </c>
      <c r="G84" s="235" t="str">
        <f t="shared" si="6"/>
        <v>否</v>
      </c>
      <c r="H84" s="220" t="str">
        <f t="shared" si="7"/>
        <v>项</v>
      </c>
      <c r="J84" s="220"/>
    </row>
    <row r="85" s="218" customFormat="1" ht="38.1" customHeight="1" spans="1:10">
      <c r="A85" s="220">
        <f t="shared" si="4"/>
        <v>7</v>
      </c>
      <c r="B85" s="236">
        <v>2121702</v>
      </c>
      <c r="C85" s="237" t="s">
        <v>1840</v>
      </c>
      <c r="D85" s="238"/>
      <c r="E85" s="238"/>
      <c r="F85" s="234" t="str">
        <f t="shared" si="5"/>
        <v/>
      </c>
      <c r="G85" s="235" t="str">
        <f t="shared" si="6"/>
        <v>否</v>
      </c>
      <c r="H85" s="220" t="str">
        <f t="shared" si="7"/>
        <v>项</v>
      </c>
      <c r="J85" s="220"/>
    </row>
    <row r="86" s="218" customFormat="1" ht="38.1" customHeight="1" spans="1:10">
      <c r="A86" s="220">
        <f t="shared" si="4"/>
        <v>7</v>
      </c>
      <c r="B86" s="236">
        <v>2121703</v>
      </c>
      <c r="C86" s="237" t="s">
        <v>1841</v>
      </c>
      <c r="D86" s="238"/>
      <c r="E86" s="238"/>
      <c r="F86" s="234" t="str">
        <f t="shared" si="5"/>
        <v/>
      </c>
      <c r="G86" s="235" t="str">
        <f t="shared" si="6"/>
        <v>否</v>
      </c>
      <c r="H86" s="220" t="str">
        <f t="shared" si="7"/>
        <v>项</v>
      </c>
      <c r="J86" s="220"/>
    </row>
    <row r="87" s="218" customFormat="1" ht="38.1" customHeight="1" spans="1:10">
      <c r="A87" s="220">
        <f t="shared" si="4"/>
        <v>7</v>
      </c>
      <c r="B87" s="236">
        <v>2121704</v>
      </c>
      <c r="C87" s="237" t="s">
        <v>1842</v>
      </c>
      <c r="D87" s="238"/>
      <c r="E87" s="238"/>
      <c r="F87" s="234" t="str">
        <f t="shared" si="5"/>
        <v/>
      </c>
      <c r="G87" s="235" t="str">
        <f t="shared" si="6"/>
        <v>否</v>
      </c>
      <c r="H87" s="220" t="str">
        <f t="shared" si="7"/>
        <v>项</v>
      </c>
      <c r="J87" s="220"/>
    </row>
    <row r="88" s="218" customFormat="1" ht="38.1" customHeight="1" spans="1:10">
      <c r="A88" s="220">
        <f t="shared" si="4"/>
        <v>7</v>
      </c>
      <c r="B88" s="236">
        <v>2121799</v>
      </c>
      <c r="C88" s="237" t="s">
        <v>1853</v>
      </c>
      <c r="D88" s="238"/>
      <c r="E88" s="238"/>
      <c r="F88" s="234" t="str">
        <f t="shared" si="5"/>
        <v/>
      </c>
      <c r="G88" s="235" t="str">
        <f t="shared" si="6"/>
        <v>否</v>
      </c>
      <c r="H88" s="220" t="str">
        <f t="shared" si="7"/>
        <v>项</v>
      </c>
      <c r="J88" s="220"/>
    </row>
    <row r="89" s="218" customFormat="1" ht="38.1" customHeight="1" spans="1:8">
      <c r="A89" s="220">
        <f t="shared" si="4"/>
        <v>5</v>
      </c>
      <c r="B89" s="236">
        <v>21218</v>
      </c>
      <c r="C89" s="237" t="s">
        <v>1854</v>
      </c>
      <c r="D89" s="238"/>
      <c r="E89" s="238"/>
      <c r="F89" s="234" t="str">
        <f t="shared" si="5"/>
        <v/>
      </c>
      <c r="G89" s="235" t="str">
        <f t="shared" si="6"/>
        <v>否</v>
      </c>
      <c r="H89" s="220" t="str">
        <f t="shared" si="7"/>
        <v>款</v>
      </c>
    </row>
    <row r="90" s="218" customFormat="1" ht="38.1" customHeight="1" spans="1:10">
      <c r="A90" s="220">
        <f t="shared" si="4"/>
        <v>7</v>
      </c>
      <c r="B90" s="236">
        <v>2121801</v>
      </c>
      <c r="C90" s="237" t="s">
        <v>1845</v>
      </c>
      <c r="D90" s="238"/>
      <c r="E90" s="238"/>
      <c r="F90" s="234" t="str">
        <f t="shared" si="5"/>
        <v/>
      </c>
      <c r="G90" s="235" t="str">
        <f t="shared" si="6"/>
        <v>否</v>
      </c>
      <c r="H90" s="220" t="str">
        <f t="shared" si="7"/>
        <v>项</v>
      </c>
      <c r="J90" s="220"/>
    </row>
    <row r="91" s="218" customFormat="1" ht="38.1" customHeight="1" spans="1:10">
      <c r="A91" s="220">
        <f t="shared" si="4"/>
        <v>7</v>
      </c>
      <c r="B91" s="236">
        <v>2121899</v>
      </c>
      <c r="C91" s="237" t="s">
        <v>1855</v>
      </c>
      <c r="D91" s="238"/>
      <c r="E91" s="238"/>
      <c r="F91" s="234" t="str">
        <f t="shared" si="5"/>
        <v/>
      </c>
      <c r="G91" s="235" t="str">
        <f t="shared" si="6"/>
        <v>否</v>
      </c>
      <c r="H91" s="220" t="str">
        <f t="shared" si="7"/>
        <v>项</v>
      </c>
      <c r="J91" s="220"/>
    </row>
    <row r="92" s="218" customFormat="1" ht="38.1" customHeight="1" spans="1:8">
      <c r="A92" s="220">
        <f t="shared" si="4"/>
        <v>5</v>
      </c>
      <c r="B92" s="236">
        <v>21219</v>
      </c>
      <c r="C92" s="237" t="s">
        <v>1856</v>
      </c>
      <c r="D92" s="238"/>
      <c r="E92" s="238"/>
      <c r="F92" s="234" t="str">
        <f t="shared" si="5"/>
        <v/>
      </c>
      <c r="G92" s="235" t="str">
        <f t="shared" si="6"/>
        <v>否</v>
      </c>
      <c r="H92" s="220" t="str">
        <f t="shared" si="7"/>
        <v>款</v>
      </c>
    </row>
    <row r="93" s="218" customFormat="1" ht="38.1" customHeight="1" spans="1:10">
      <c r="A93" s="220">
        <f t="shared" si="4"/>
        <v>7</v>
      </c>
      <c r="B93" s="236">
        <v>2121901</v>
      </c>
      <c r="C93" s="237" t="s">
        <v>1820</v>
      </c>
      <c r="D93" s="238"/>
      <c r="E93" s="238"/>
      <c r="F93" s="234" t="str">
        <f t="shared" si="5"/>
        <v/>
      </c>
      <c r="G93" s="235" t="str">
        <f t="shared" si="6"/>
        <v>否</v>
      </c>
      <c r="H93" s="220" t="str">
        <f t="shared" si="7"/>
        <v>项</v>
      </c>
      <c r="J93" s="220"/>
    </row>
    <row r="94" s="218" customFormat="1" ht="38.1" customHeight="1" spans="1:10">
      <c r="A94" s="220">
        <f t="shared" si="4"/>
        <v>7</v>
      </c>
      <c r="B94" s="236">
        <v>2121902</v>
      </c>
      <c r="C94" s="237" t="s">
        <v>1821</v>
      </c>
      <c r="D94" s="238"/>
      <c r="E94" s="238"/>
      <c r="F94" s="234" t="str">
        <f t="shared" si="5"/>
        <v/>
      </c>
      <c r="G94" s="235" t="str">
        <f t="shared" si="6"/>
        <v>否</v>
      </c>
      <c r="H94" s="220" t="str">
        <f t="shared" si="7"/>
        <v>项</v>
      </c>
      <c r="J94" s="220"/>
    </row>
    <row r="95" s="218" customFormat="1" ht="38.1" customHeight="1" spans="1:10">
      <c r="A95" s="220">
        <f t="shared" si="4"/>
        <v>7</v>
      </c>
      <c r="B95" s="236">
        <v>2121903</v>
      </c>
      <c r="C95" s="237" t="s">
        <v>1822</v>
      </c>
      <c r="D95" s="238"/>
      <c r="E95" s="238"/>
      <c r="F95" s="234" t="str">
        <f t="shared" si="5"/>
        <v/>
      </c>
      <c r="G95" s="235" t="str">
        <f t="shared" si="6"/>
        <v>否</v>
      </c>
      <c r="H95" s="220" t="str">
        <f t="shared" si="7"/>
        <v>项</v>
      </c>
      <c r="J95" s="220"/>
    </row>
    <row r="96" s="218" customFormat="1" ht="38.1" customHeight="1" spans="1:10">
      <c r="A96" s="220">
        <f t="shared" si="4"/>
        <v>7</v>
      </c>
      <c r="B96" s="236">
        <v>2121904</v>
      </c>
      <c r="C96" s="237" t="s">
        <v>1823</v>
      </c>
      <c r="D96" s="238"/>
      <c r="E96" s="238"/>
      <c r="F96" s="234" t="str">
        <f t="shared" si="5"/>
        <v/>
      </c>
      <c r="G96" s="235" t="str">
        <f t="shared" si="6"/>
        <v>否</v>
      </c>
      <c r="H96" s="220" t="str">
        <f t="shared" si="7"/>
        <v>项</v>
      </c>
      <c r="J96" s="220"/>
    </row>
    <row r="97" ht="38.1" customHeight="1" spans="1:8">
      <c r="A97" s="220">
        <f t="shared" si="4"/>
        <v>7</v>
      </c>
      <c r="B97" s="236">
        <v>2121905</v>
      </c>
      <c r="C97" s="237" t="s">
        <v>1826</v>
      </c>
      <c r="D97" s="238"/>
      <c r="E97" s="238"/>
      <c r="F97" s="234" t="str">
        <f t="shared" si="5"/>
        <v/>
      </c>
      <c r="G97" s="235" t="str">
        <f t="shared" si="6"/>
        <v>否</v>
      </c>
      <c r="H97" s="220" t="str">
        <f t="shared" si="7"/>
        <v>项</v>
      </c>
    </row>
    <row r="98" ht="38.1" customHeight="1" spans="1:8">
      <c r="A98" s="220">
        <f t="shared" si="4"/>
        <v>7</v>
      </c>
      <c r="B98" s="236">
        <v>2121906</v>
      </c>
      <c r="C98" s="237" t="s">
        <v>1828</v>
      </c>
      <c r="D98" s="238"/>
      <c r="E98" s="238"/>
      <c r="F98" s="234" t="str">
        <f t="shared" si="5"/>
        <v/>
      </c>
      <c r="G98" s="235" t="str">
        <f t="shared" si="6"/>
        <v>否</v>
      </c>
      <c r="H98" s="220" t="str">
        <f t="shared" si="7"/>
        <v>项</v>
      </c>
    </row>
    <row r="99" ht="38.1" customHeight="1" spans="1:8">
      <c r="A99" s="220">
        <f t="shared" si="4"/>
        <v>7</v>
      </c>
      <c r="B99" s="236">
        <v>2121907</v>
      </c>
      <c r="C99" s="237" t="s">
        <v>1829</v>
      </c>
      <c r="D99" s="238"/>
      <c r="E99" s="238"/>
      <c r="F99" s="234" t="str">
        <f t="shared" si="5"/>
        <v/>
      </c>
      <c r="G99" s="235" t="str">
        <f t="shared" si="6"/>
        <v>否</v>
      </c>
      <c r="H99" s="220" t="str">
        <f t="shared" si="7"/>
        <v>项</v>
      </c>
    </row>
    <row r="100" s="218" customFormat="1" ht="38.1" customHeight="1" spans="1:10">
      <c r="A100" s="220">
        <f t="shared" si="4"/>
        <v>7</v>
      </c>
      <c r="B100" s="236">
        <v>2121999</v>
      </c>
      <c r="C100" s="237" t="s">
        <v>1857</v>
      </c>
      <c r="D100" s="238"/>
      <c r="E100" s="238"/>
      <c r="F100" s="234" t="str">
        <f t="shared" si="5"/>
        <v/>
      </c>
      <c r="G100" s="235" t="str">
        <f t="shared" si="6"/>
        <v>否</v>
      </c>
      <c r="H100" s="220" t="str">
        <f t="shared" si="7"/>
        <v>项</v>
      </c>
      <c r="J100" s="220"/>
    </row>
    <row r="101" s="218" customFormat="1" ht="38.1" customHeight="1" spans="1:8">
      <c r="A101" s="220">
        <f t="shared" si="4"/>
        <v>3</v>
      </c>
      <c r="B101" s="231">
        <v>213</v>
      </c>
      <c r="C101" s="232" t="s">
        <v>1288</v>
      </c>
      <c r="D101" s="233"/>
      <c r="E101" s="238">
        <v>198</v>
      </c>
      <c r="F101" s="234" t="str">
        <f t="shared" si="5"/>
        <v/>
      </c>
      <c r="G101" s="235" t="str">
        <f t="shared" si="6"/>
        <v>是</v>
      </c>
      <c r="H101" s="220" t="str">
        <f t="shared" si="7"/>
        <v>类</v>
      </c>
    </row>
    <row r="102" ht="38.1" customHeight="1" spans="1:8">
      <c r="A102" s="220">
        <f t="shared" si="4"/>
        <v>5</v>
      </c>
      <c r="B102" s="236">
        <v>21366</v>
      </c>
      <c r="C102" s="237" t="s">
        <v>1858</v>
      </c>
      <c r="D102" s="238"/>
      <c r="E102" s="238">
        <v>198</v>
      </c>
      <c r="F102" s="234" t="str">
        <f t="shared" si="5"/>
        <v/>
      </c>
      <c r="G102" s="235" t="str">
        <f t="shared" si="6"/>
        <v>是</v>
      </c>
      <c r="H102" s="220" t="str">
        <f t="shared" si="7"/>
        <v>款</v>
      </c>
    </row>
    <row r="103" s="218" customFormat="1" ht="38.1" customHeight="1" spans="1:10">
      <c r="A103" s="220">
        <f t="shared" si="4"/>
        <v>7</v>
      </c>
      <c r="B103" s="236">
        <v>2136601</v>
      </c>
      <c r="C103" s="237" t="s">
        <v>1803</v>
      </c>
      <c r="D103" s="238"/>
      <c r="E103" s="238"/>
      <c r="F103" s="234" t="str">
        <f t="shared" si="5"/>
        <v/>
      </c>
      <c r="G103" s="235" t="str">
        <f t="shared" si="6"/>
        <v>否</v>
      </c>
      <c r="H103" s="220" t="str">
        <f t="shared" si="7"/>
        <v>项</v>
      </c>
      <c r="J103" s="220"/>
    </row>
    <row r="104" s="218" customFormat="1" ht="38.1" customHeight="1" spans="1:10">
      <c r="A104" s="220">
        <f t="shared" si="4"/>
        <v>7</v>
      </c>
      <c r="B104" s="236">
        <v>2136602</v>
      </c>
      <c r="C104" s="237" t="s">
        <v>1859</v>
      </c>
      <c r="D104" s="238"/>
      <c r="E104" s="238"/>
      <c r="F104" s="234" t="str">
        <f t="shared" si="5"/>
        <v/>
      </c>
      <c r="G104" s="235" t="str">
        <f t="shared" si="6"/>
        <v>否</v>
      </c>
      <c r="H104" s="220" t="str">
        <f t="shared" si="7"/>
        <v>项</v>
      </c>
      <c r="J104" s="220"/>
    </row>
    <row r="105" s="218" customFormat="1" ht="38.1" customHeight="1" spans="1:10">
      <c r="A105" s="220">
        <f t="shared" si="4"/>
        <v>7</v>
      </c>
      <c r="B105" s="236">
        <v>2136603</v>
      </c>
      <c r="C105" s="237" t="s">
        <v>1860</v>
      </c>
      <c r="D105" s="238"/>
      <c r="E105" s="238"/>
      <c r="F105" s="234" t="str">
        <f t="shared" si="5"/>
        <v/>
      </c>
      <c r="G105" s="235" t="str">
        <f t="shared" si="6"/>
        <v>否</v>
      </c>
      <c r="H105" s="220" t="str">
        <f t="shared" si="7"/>
        <v>项</v>
      </c>
      <c r="J105" s="220"/>
    </row>
    <row r="106" s="218" customFormat="1" ht="38.1" customHeight="1" spans="1:10">
      <c r="A106" s="220">
        <f t="shared" si="4"/>
        <v>7</v>
      </c>
      <c r="B106" s="236">
        <v>2136699</v>
      </c>
      <c r="C106" s="237" t="s">
        <v>1861</v>
      </c>
      <c r="D106" s="238"/>
      <c r="E106" s="238">
        <v>198</v>
      </c>
      <c r="F106" s="234" t="str">
        <f t="shared" si="5"/>
        <v/>
      </c>
      <c r="G106" s="235" t="str">
        <f t="shared" si="6"/>
        <v>是</v>
      </c>
      <c r="H106" s="220" t="str">
        <f t="shared" si="7"/>
        <v>项</v>
      </c>
      <c r="J106" s="220"/>
    </row>
    <row r="107" s="218" customFormat="1" ht="38.1" customHeight="1" spans="1:8">
      <c r="A107" s="220">
        <f t="shared" si="4"/>
        <v>5</v>
      </c>
      <c r="B107" s="236">
        <v>21367</v>
      </c>
      <c r="C107" s="237" t="s">
        <v>1862</v>
      </c>
      <c r="D107" s="238"/>
      <c r="E107" s="238"/>
      <c r="F107" s="234" t="str">
        <f t="shared" si="5"/>
        <v/>
      </c>
      <c r="G107" s="235" t="str">
        <f t="shared" si="6"/>
        <v>否</v>
      </c>
      <c r="H107" s="220" t="str">
        <f t="shared" si="7"/>
        <v>款</v>
      </c>
    </row>
    <row r="108" ht="38.1" customHeight="1" spans="1:8">
      <c r="A108" s="220">
        <f t="shared" si="4"/>
        <v>7</v>
      </c>
      <c r="B108" s="236">
        <v>2136701</v>
      </c>
      <c r="C108" s="237" t="s">
        <v>1803</v>
      </c>
      <c r="D108" s="238"/>
      <c r="E108" s="238"/>
      <c r="F108" s="234" t="str">
        <f t="shared" si="5"/>
        <v/>
      </c>
      <c r="G108" s="235" t="str">
        <f t="shared" si="6"/>
        <v>否</v>
      </c>
      <c r="H108" s="220" t="str">
        <f t="shared" si="7"/>
        <v>项</v>
      </c>
    </row>
    <row r="109" s="218" customFormat="1" ht="38.1" customHeight="1" spans="1:10">
      <c r="A109" s="220">
        <f t="shared" si="4"/>
        <v>7</v>
      </c>
      <c r="B109" s="236">
        <v>2136702</v>
      </c>
      <c r="C109" s="237" t="s">
        <v>1859</v>
      </c>
      <c r="D109" s="238"/>
      <c r="E109" s="238"/>
      <c r="F109" s="234" t="str">
        <f t="shared" si="5"/>
        <v/>
      </c>
      <c r="G109" s="235" t="str">
        <f t="shared" si="6"/>
        <v>否</v>
      </c>
      <c r="H109" s="220" t="str">
        <f t="shared" si="7"/>
        <v>项</v>
      </c>
      <c r="J109" s="220"/>
    </row>
    <row r="110" s="218" customFormat="1" ht="38.1" customHeight="1" spans="1:10">
      <c r="A110" s="220">
        <f t="shared" si="4"/>
        <v>7</v>
      </c>
      <c r="B110" s="236">
        <v>2136703</v>
      </c>
      <c r="C110" s="237" t="s">
        <v>1863</v>
      </c>
      <c r="D110" s="238"/>
      <c r="E110" s="238"/>
      <c r="F110" s="234" t="str">
        <f t="shared" si="5"/>
        <v/>
      </c>
      <c r="G110" s="235" t="str">
        <f t="shared" si="6"/>
        <v>否</v>
      </c>
      <c r="H110" s="220" t="str">
        <f t="shared" si="7"/>
        <v>项</v>
      </c>
      <c r="J110" s="220"/>
    </row>
    <row r="111" s="218" customFormat="1" ht="38.1" customHeight="1" spans="1:10">
      <c r="A111" s="220">
        <f t="shared" si="4"/>
        <v>7</v>
      </c>
      <c r="B111" s="236">
        <v>2136799</v>
      </c>
      <c r="C111" s="237" t="s">
        <v>1864</v>
      </c>
      <c r="D111" s="238"/>
      <c r="E111" s="238"/>
      <c r="F111" s="234" t="str">
        <f t="shared" si="5"/>
        <v/>
      </c>
      <c r="G111" s="235" t="str">
        <f t="shared" si="6"/>
        <v>否</v>
      </c>
      <c r="H111" s="220" t="str">
        <f t="shared" si="7"/>
        <v>项</v>
      </c>
      <c r="J111" s="220"/>
    </row>
    <row r="112" ht="38.1" customHeight="1" spans="1:8">
      <c r="A112" s="220">
        <f t="shared" si="4"/>
        <v>5</v>
      </c>
      <c r="B112" s="236">
        <v>21369</v>
      </c>
      <c r="C112" s="237" t="s">
        <v>1865</v>
      </c>
      <c r="D112" s="238"/>
      <c r="E112" s="238"/>
      <c r="F112" s="234" t="str">
        <f t="shared" si="5"/>
        <v/>
      </c>
      <c r="G112" s="235" t="str">
        <f t="shared" si="6"/>
        <v>否</v>
      </c>
      <c r="H112" s="220" t="str">
        <f t="shared" si="7"/>
        <v>款</v>
      </c>
    </row>
    <row r="113" s="218" customFormat="1" ht="38.1" customHeight="1" spans="1:10">
      <c r="A113" s="220">
        <f t="shared" si="4"/>
        <v>7</v>
      </c>
      <c r="B113" s="236">
        <v>2136901</v>
      </c>
      <c r="C113" s="237" t="s">
        <v>1866</v>
      </c>
      <c r="D113" s="238"/>
      <c r="E113" s="238"/>
      <c r="F113" s="234" t="str">
        <f t="shared" si="5"/>
        <v/>
      </c>
      <c r="G113" s="235" t="str">
        <f t="shared" si="6"/>
        <v>否</v>
      </c>
      <c r="H113" s="220" t="str">
        <f t="shared" si="7"/>
        <v>项</v>
      </c>
      <c r="J113" s="220"/>
    </row>
    <row r="114" s="218" customFormat="1" ht="38.1" customHeight="1" spans="1:10">
      <c r="A114" s="220">
        <f t="shared" si="4"/>
        <v>7</v>
      </c>
      <c r="B114" s="236">
        <v>2136902</v>
      </c>
      <c r="C114" s="237" t="s">
        <v>1867</v>
      </c>
      <c r="D114" s="238"/>
      <c r="E114" s="238"/>
      <c r="F114" s="234" t="str">
        <f t="shared" si="5"/>
        <v/>
      </c>
      <c r="G114" s="235" t="str">
        <f t="shared" si="6"/>
        <v>否</v>
      </c>
      <c r="H114" s="220" t="str">
        <f t="shared" si="7"/>
        <v>项</v>
      </c>
      <c r="J114" s="220"/>
    </row>
    <row r="115" s="218" customFormat="1" ht="38.1" customHeight="1" spans="1:10">
      <c r="A115" s="220">
        <f t="shared" si="4"/>
        <v>7</v>
      </c>
      <c r="B115" s="236">
        <v>2136903</v>
      </c>
      <c r="C115" s="237" t="s">
        <v>1868</v>
      </c>
      <c r="D115" s="238"/>
      <c r="E115" s="238"/>
      <c r="F115" s="234" t="str">
        <f t="shared" si="5"/>
        <v/>
      </c>
      <c r="G115" s="235" t="str">
        <f t="shared" si="6"/>
        <v>否</v>
      </c>
      <c r="H115" s="220" t="str">
        <f t="shared" si="7"/>
        <v>项</v>
      </c>
      <c r="J115" s="220"/>
    </row>
    <row r="116" ht="38.1" customHeight="1" spans="1:8">
      <c r="A116" s="220">
        <f t="shared" si="4"/>
        <v>7</v>
      </c>
      <c r="B116" s="236">
        <v>2136999</v>
      </c>
      <c r="C116" s="237" t="s">
        <v>1869</v>
      </c>
      <c r="D116" s="238"/>
      <c r="E116" s="238"/>
      <c r="F116" s="234" t="str">
        <f t="shared" si="5"/>
        <v/>
      </c>
      <c r="G116" s="235" t="str">
        <f t="shared" si="6"/>
        <v>否</v>
      </c>
      <c r="H116" s="220" t="str">
        <f t="shared" si="7"/>
        <v>项</v>
      </c>
    </row>
    <row r="117" s="218" customFormat="1" ht="38.1" customHeight="1" spans="1:8">
      <c r="A117" s="220">
        <f t="shared" si="4"/>
        <v>5</v>
      </c>
      <c r="B117" s="241">
        <v>21370</v>
      </c>
      <c r="C117" s="237" t="s">
        <v>1870</v>
      </c>
      <c r="D117" s="238"/>
      <c r="E117" s="238"/>
      <c r="F117" s="234" t="str">
        <f t="shared" si="5"/>
        <v/>
      </c>
      <c r="G117" s="235" t="str">
        <f t="shared" si="6"/>
        <v>否</v>
      </c>
      <c r="H117" s="220" t="str">
        <f t="shared" si="7"/>
        <v>款</v>
      </c>
    </row>
    <row r="118" s="218" customFormat="1" ht="38.1" customHeight="1" spans="1:10">
      <c r="A118" s="220">
        <f t="shared" si="4"/>
        <v>7</v>
      </c>
      <c r="B118" s="241">
        <v>2137001</v>
      </c>
      <c r="C118" s="237" t="s">
        <v>1803</v>
      </c>
      <c r="D118" s="238"/>
      <c r="E118" s="238"/>
      <c r="F118" s="234" t="str">
        <f t="shared" si="5"/>
        <v/>
      </c>
      <c r="G118" s="235" t="str">
        <f t="shared" si="6"/>
        <v>否</v>
      </c>
      <c r="H118" s="220" t="str">
        <f t="shared" si="7"/>
        <v>项</v>
      </c>
      <c r="J118" s="220"/>
    </row>
    <row r="119" ht="38.1" customHeight="1" spans="1:8">
      <c r="A119" s="220">
        <f t="shared" si="4"/>
        <v>7</v>
      </c>
      <c r="B119" s="241">
        <v>2137099</v>
      </c>
      <c r="C119" s="237" t="s">
        <v>1871</v>
      </c>
      <c r="D119" s="238"/>
      <c r="E119" s="238"/>
      <c r="F119" s="234" t="str">
        <f t="shared" si="5"/>
        <v/>
      </c>
      <c r="G119" s="235" t="str">
        <f t="shared" si="6"/>
        <v>否</v>
      </c>
      <c r="H119" s="220" t="str">
        <f t="shared" si="7"/>
        <v>项</v>
      </c>
    </row>
    <row r="120" s="218" customFormat="1" ht="38.1" customHeight="1" spans="1:8">
      <c r="A120" s="220">
        <f t="shared" si="4"/>
        <v>5</v>
      </c>
      <c r="B120" s="241">
        <v>21371</v>
      </c>
      <c r="C120" s="237" t="s">
        <v>1872</v>
      </c>
      <c r="D120" s="238"/>
      <c r="E120" s="238"/>
      <c r="F120" s="234" t="str">
        <f t="shared" si="5"/>
        <v/>
      </c>
      <c r="G120" s="235" t="str">
        <f t="shared" si="6"/>
        <v>否</v>
      </c>
      <c r="H120" s="220" t="str">
        <f t="shared" si="7"/>
        <v>款</v>
      </c>
    </row>
    <row r="121" ht="38.1" customHeight="1" spans="1:8">
      <c r="A121" s="220">
        <f t="shared" si="4"/>
        <v>7</v>
      </c>
      <c r="B121" s="241">
        <v>2137101</v>
      </c>
      <c r="C121" s="237" t="s">
        <v>1866</v>
      </c>
      <c r="D121" s="238"/>
      <c r="E121" s="238"/>
      <c r="F121" s="234" t="str">
        <f t="shared" si="5"/>
        <v/>
      </c>
      <c r="G121" s="235" t="str">
        <f t="shared" si="6"/>
        <v>否</v>
      </c>
      <c r="H121" s="220" t="str">
        <f t="shared" si="7"/>
        <v>项</v>
      </c>
    </row>
    <row r="122" s="218" customFormat="1" ht="38.1" customHeight="1" spans="1:10">
      <c r="A122" s="220">
        <f t="shared" si="4"/>
        <v>7</v>
      </c>
      <c r="B122" s="241">
        <v>2137102</v>
      </c>
      <c r="C122" s="237" t="s">
        <v>1873</v>
      </c>
      <c r="D122" s="238"/>
      <c r="E122" s="238"/>
      <c r="F122" s="234" t="str">
        <f t="shared" si="5"/>
        <v/>
      </c>
      <c r="G122" s="235" t="str">
        <f t="shared" si="6"/>
        <v>否</v>
      </c>
      <c r="H122" s="220" t="str">
        <f t="shared" si="7"/>
        <v>项</v>
      </c>
      <c r="J122" s="220"/>
    </row>
    <row r="123" s="218" customFormat="1" ht="38.1" customHeight="1" spans="1:10">
      <c r="A123" s="220">
        <f t="shared" si="4"/>
        <v>7</v>
      </c>
      <c r="B123" s="241">
        <v>2137103</v>
      </c>
      <c r="C123" s="237" t="s">
        <v>1868</v>
      </c>
      <c r="D123" s="238"/>
      <c r="E123" s="238"/>
      <c r="F123" s="234" t="str">
        <f t="shared" si="5"/>
        <v/>
      </c>
      <c r="G123" s="235" t="str">
        <f t="shared" si="6"/>
        <v>否</v>
      </c>
      <c r="H123" s="220" t="str">
        <f t="shared" si="7"/>
        <v>项</v>
      </c>
      <c r="J123" s="220"/>
    </row>
    <row r="124" s="218" customFormat="1" ht="38.1" customHeight="1" spans="1:10">
      <c r="A124" s="220">
        <f t="shared" si="4"/>
        <v>7</v>
      </c>
      <c r="B124" s="241">
        <v>2137199</v>
      </c>
      <c r="C124" s="237" t="s">
        <v>1874</v>
      </c>
      <c r="D124" s="238"/>
      <c r="E124" s="238"/>
      <c r="F124" s="234" t="str">
        <f t="shared" si="5"/>
        <v/>
      </c>
      <c r="G124" s="235" t="str">
        <f t="shared" si="6"/>
        <v>否</v>
      </c>
      <c r="H124" s="220" t="str">
        <f t="shared" si="7"/>
        <v>项</v>
      </c>
      <c r="J124" s="220"/>
    </row>
    <row r="125" s="218" customFormat="1" ht="38.1" customHeight="1" spans="1:8">
      <c r="A125" s="220">
        <f t="shared" si="4"/>
        <v>3</v>
      </c>
      <c r="B125" s="231">
        <v>214</v>
      </c>
      <c r="C125" s="232" t="s">
        <v>1305</v>
      </c>
      <c r="D125" s="233">
        <f>SUM(D126,D131,D136,D141,D150,D157,D166,D169,D172,D173)</f>
        <v>24700</v>
      </c>
      <c r="E125" s="233">
        <f>SUM(E126,E131,E136,E141,E150,E157,E166,E169,E172,E173)</f>
        <v>0</v>
      </c>
      <c r="F125" s="234">
        <f t="shared" si="5"/>
        <v>-1</v>
      </c>
      <c r="G125" s="235" t="str">
        <f t="shared" si="6"/>
        <v>是</v>
      </c>
      <c r="H125" s="220" t="str">
        <f t="shared" si="7"/>
        <v>类</v>
      </c>
    </row>
    <row r="126" s="218" customFormat="1" ht="38.1" customHeight="1" spans="1:8">
      <c r="A126" s="220">
        <f t="shared" si="4"/>
        <v>5</v>
      </c>
      <c r="B126" s="236">
        <v>21460</v>
      </c>
      <c r="C126" s="237" t="s">
        <v>1875</v>
      </c>
      <c r="D126" s="238"/>
      <c r="E126" s="238"/>
      <c r="F126" s="234" t="str">
        <f t="shared" si="5"/>
        <v/>
      </c>
      <c r="G126" s="235" t="str">
        <f t="shared" si="6"/>
        <v>否</v>
      </c>
      <c r="H126" s="220" t="str">
        <f t="shared" si="7"/>
        <v>款</v>
      </c>
    </row>
    <row r="127" ht="38.1" customHeight="1" spans="1:8">
      <c r="A127" s="220">
        <f t="shared" si="4"/>
        <v>7</v>
      </c>
      <c r="B127" s="236">
        <v>2146001</v>
      </c>
      <c r="C127" s="237" t="s">
        <v>1876</v>
      </c>
      <c r="D127" s="238"/>
      <c r="E127" s="238"/>
      <c r="F127" s="234" t="str">
        <f t="shared" si="5"/>
        <v/>
      </c>
      <c r="G127" s="235" t="str">
        <f t="shared" si="6"/>
        <v>否</v>
      </c>
      <c r="H127" s="220" t="str">
        <f t="shared" si="7"/>
        <v>项</v>
      </c>
    </row>
    <row r="128" s="218" customFormat="1" ht="38.1" customHeight="1" spans="1:10">
      <c r="A128" s="220">
        <f t="shared" si="4"/>
        <v>7</v>
      </c>
      <c r="B128" s="236">
        <v>2146002</v>
      </c>
      <c r="C128" s="237" t="s">
        <v>1877</v>
      </c>
      <c r="D128" s="238"/>
      <c r="E128" s="238"/>
      <c r="F128" s="234" t="str">
        <f t="shared" si="5"/>
        <v/>
      </c>
      <c r="G128" s="235" t="str">
        <f t="shared" si="6"/>
        <v>否</v>
      </c>
      <c r="H128" s="220" t="str">
        <f t="shared" si="7"/>
        <v>项</v>
      </c>
      <c r="J128" s="220"/>
    </row>
    <row r="129" s="218" customFormat="1" ht="38.1" customHeight="1" spans="1:10">
      <c r="A129" s="220">
        <f t="shared" si="4"/>
        <v>7</v>
      </c>
      <c r="B129" s="236">
        <v>2146003</v>
      </c>
      <c r="C129" s="237" t="s">
        <v>1878</v>
      </c>
      <c r="D129" s="238"/>
      <c r="E129" s="238"/>
      <c r="F129" s="234" t="str">
        <f t="shared" si="5"/>
        <v/>
      </c>
      <c r="G129" s="235" t="str">
        <f t="shared" si="6"/>
        <v>否</v>
      </c>
      <c r="H129" s="220" t="str">
        <f t="shared" si="7"/>
        <v>项</v>
      </c>
      <c r="J129" s="220"/>
    </row>
    <row r="130" s="218" customFormat="1" ht="38.1" customHeight="1" spans="1:10">
      <c r="A130" s="220">
        <f t="shared" si="4"/>
        <v>7</v>
      </c>
      <c r="B130" s="236">
        <v>2146099</v>
      </c>
      <c r="C130" s="237" t="s">
        <v>1879</v>
      </c>
      <c r="D130" s="238"/>
      <c r="E130" s="238"/>
      <c r="F130" s="234" t="str">
        <f t="shared" si="5"/>
        <v/>
      </c>
      <c r="G130" s="235" t="str">
        <f t="shared" si="6"/>
        <v>否</v>
      </c>
      <c r="H130" s="220" t="str">
        <f t="shared" si="7"/>
        <v>项</v>
      </c>
      <c r="J130" s="220"/>
    </row>
    <row r="131" ht="38.1" customHeight="1" spans="1:8">
      <c r="A131" s="220">
        <f t="shared" si="4"/>
        <v>5</v>
      </c>
      <c r="B131" s="236">
        <v>21462</v>
      </c>
      <c r="C131" s="237" t="s">
        <v>1880</v>
      </c>
      <c r="D131" s="238"/>
      <c r="E131" s="238"/>
      <c r="F131" s="234" t="str">
        <f t="shared" si="5"/>
        <v/>
      </c>
      <c r="G131" s="235" t="str">
        <f t="shared" si="6"/>
        <v>否</v>
      </c>
      <c r="H131" s="220" t="str">
        <f t="shared" si="7"/>
        <v>款</v>
      </c>
    </row>
    <row r="132" ht="38.1" customHeight="1" spans="1:8">
      <c r="A132" s="220">
        <f t="shared" si="4"/>
        <v>7</v>
      </c>
      <c r="B132" s="236">
        <v>2146201</v>
      </c>
      <c r="C132" s="237" t="s">
        <v>1878</v>
      </c>
      <c r="D132" s="238"/>
      <c r="E132" s="238"/>
      <c r="F132" s="234" t="str">
        <f t="shared" si="5"/>
        <v/>
      </c>
      <c r="G132" s="235" t="str">
        <f t="shared" si="6"/>
        <v>否</v>
      </c>
      <c r="H132" s="220" t="str">
        <f t="shared" si="7"/>
        <v>项</v>
      </c>
    </row>
    <row r="133" s="218" customFormat="1" ht="38.1" customHeight="1" spans="1:10">
      <c r="A133" s="220">
        <f t="shared" ref="A133:A196" si="8">LEN(B133)</f>
        <v>7</v>
      </c>
      <c r="B133" s="236">
        <v>2146202</v>
      </c>
      <c r="C133" s="237" t="s">
        <v>1881</v>
      </c>
      <c r="D133" s="238"/>
      <c r="E133" s="238"/>
      <c r="F133" s="234" t="str">
        <f t="shared" ref="F133:F196" si="9">IF(D133&gt;0,E133/D133-1,IF(D133&lt;0,-(E133/D133-1),""))</f>
        <v/>
      </c>
      <c r="G133" s="235" t="str">
        <f t="shared" ref="G133:G196" si="10">IF(LEN(B133)=3,"是",IF(C133&lt;&gt;"",IF(SUM(D133:E133)&lt;&gt;0,"是","否"),"是"))</f>
        <v>否</v>
      </c>
      <c r="H133" s="220" t="str">
        <f t="shared" ref="H133:H196" si="11">IF(LEN(B133)=3,"类",IF(LEN(B133)=5,"款","项"))</f>
        <v>项</v>
      </c>
      <c r="J133" s="220"/>
    </row>
    <row r="134" ht="38.1" customHeight="1" spans="1:8">
      <c r="A134" s="220">
        <f t="shared" si="8"/>
        <v>7</v>
      </c>
      <c r="B134" s="236">
        <v>2146203</v>
      </c>
      <c r="C134" s="237" t="s">
        <v>1882</v>
      </c>
      <c r="D134" s="238"/>
      <c r="E134" s="238"/>
      <c r="F134" s="234" t="str">
        <f t="shared" si="9"/>
        <v/>
      </c>
      <c r="G134" s="235" t="str">
        <f t="shared" si="10"/>
        <v>否</v>
      </c>
      <c r="H134" s="220" t="str">
        <f t="shared" si="11"/>
        <v>项</v>
      </c>
    </row>
    <row r="135" ht="38.1" customHeight="1" spans="1:8">
      <c r="A135" s="220">
        <f t="shared" si="8"/>
        <v>7</v>
      </c>
      <c r="B135" s="236">
        <v>2146299</v>
      </c>
      <c r="C135" s="237" t="s">
        <v>1883</v>
      </c>
      <c r="D135" s="238"/>
      <c r="E135" s="238"/>
      <c r="F135" s="234" t="str">
        <f t="shared" si="9"/>
        <v/>
      </c>
      <c r="G135" s="235" t="str">
        <f t="shared" si="10"/>
        <v>否</v>
      </c>
      <c r="H135" s="220" t="str">
        <f t="shared" si="11"/>
        <v>项</v>
      </c>
    </row>
    <row r="136" s="218" customFormat="1" ht="38.1" customHeight="1" spans="1:8">
      <c r="A136" s="220">
        <f t="shared" si="8"/>
        <v>5</v>
      </c>
      <c r="B136" s="236">
        <v>21463</v>
      </c>
      <c r="C136" s="242" t="s">
        <v>1884</v>
      </c>
      <c r="D136" s="238"/>
      <c r="E136" s="238"/>
      <c r="F136" s="234" t="str">
        <f t="shared" si="9"/>
        <v/>
      </c>
      <c r="G136" s="235" t="str">
        <f t="shared" si="10"/>
        <v>否</v>
      </c>
      <c r="H136" s="220" t="str">
        <f t="shared" si="11"/>
        <v>款</v>
      </c>
    </row>
    <row r="137" s="218" customFormat="1" ht="38.1" customHeight="1" spans="1:10">
      <c r="A137" s="220">
        <f t="shared" si="8"/>
        <v>7</v>
      </c>
      <c r="B137" s="236">
        <v>2146301</v>
      </c>
      <c r="C137" s="242" t="s">
        <v>1885</v>
      </c>
      <c r="D137" s="238"/>
      <c r="E137" s="238"/>
      <c r="F137" s="234" t="str">
        <f t="shared" si="9"/>
        <v/>
      </c>
      <c r="G137" s="235" t="str">
        <f t="shared" si="10"/>
        <v>否</v>
      </c>
      <c r="H137" s="220" t="str">
        <f t="shared" si="11"/>
        <v>项</v>
      </c>
      <c r="J137" s="220"/>
    </row>
    <row r="138" s="218" customFormat="1" ht="38.1" customHeight="1" spans="1:10">
      <c r="A138" s="220">
        <f t="shared" si="8"/>
        <v>7</v>
      </c>
      <c r="B138" s="236">
        <v>2146302</v>
      </c>
      <c r="C138" s="242" t="s">
        <v>1886</v>
      </c>
      <c r="D138" s="238"/>
      <c r="E138" s="238"/>
      <c r="F138" s="234" t="str">
        <f t="shared" si="9"/>
        <v/>
      </c>
      <c r="G138" s="235" t="str">
        <f t="shared" si="10"/>
        <v>否</v>
      </c>
      <c r="H138" s="220" t="str">
        <f t="shared" si="11"/>
        <v>项</v>
      </c>
      <c r="J138" s="220"/>
    </row>
    <row r="139" s="218" customFormat="1" ht="38.1" customHeight="1" spans="1:10">
      <c r="A139" s="220">
        <f t="shared" si="8"/>
        <v>7</v>
      </c>
      <c r="B139" s="236">
        <v>2146303</v>
      </c>
      <c r="C139" s="242" t="s">
        <v>1887</v>
      </c>
      <c r="D139" s="238"/>
      <c r="E139" s="238"/>
      <c r="F139" s="234" t="str">
        <f t="shared" si="9"/>
        <v/>
      </c>
      <c r="G139" s="235" t="str">
        <f t="shared" si="10"/>
        <v>否</v>
      </c>
      <c r="H139" s="220" t="str">
        <f t="shared" si="11"/>
        <v>项</v>
      </c>
      <c r="J139" s="220"/>
    </row>
    <row r="140" s="218" customFormat="1" ht="38.1" customHeight="1" spans="1:10">
      <c r="A140" s="220">
        <f t="shared" si="8"/>
        <v>7</v>
      </c>
      <c r="B140" s="236">
        <v>2146399</v>
      </c>
      <c r="C140" s="242" t="s">
        <v>1888</v>
      </c>
      <c r="D140" s="238"/>
      <c r="E140" s="238"/>
      <c r="F140" s="234" t="str">
        <f t="shared" si="9"/>
        <v/>
      </c>
      <c r="G140" s="235" t="str">
        <f t="shared" si="10"/>
        <v>否</v>
      </c>
      <c r="H140" s="220" t="str">
        <f t="shared" si="11"/>
        <v>项</v>
      </c>
      <c r="J140" s="220"/>
    </row>
    <row r="141" s="218" customFormat="1" ht="38.1" customHeight="1" spans="1:8">
      <c r="A141" s="220">
        <f t="shared" si="8"/>
        <v>5</v>
      </c>
      <c r="B141" s="236">
        <v>21464</v>
      </c>
      <c r="C141" s="237" t="s">
        <v>1889</v>
      </c>
      <c r="D141" s="238"/>
      <c r="E141" s="238"/>
      <c r="F141" s="234" t="str">
        <f t="shared" si="9"/>
        <v/>
      </c>
      <c r="G141" s="235" t="str">
        <f t="shared" si="10"/>
        <v>否</v>
      </c>
      <c r="H141" s="220" t="str">
        <f t="shared" si="11"/>
        <v>款</v>
      </c>
    </row>
    <row r="142" s="218" customFormat="1" ht="38.1" customHeight="1" spans="1:10">
      <c r="A142" s="220">
        <f t="shared" si="8"/>
        <v>7</v>
      </c>
      <c r="B142" s="236">
        <v>2146401</v>
      </c>
      <c r="C142" s="237" t="s">
        <v>1890</v>
      </c>
      <c r="D142" s="238"/>
      <c r="E142" s="238"/>
      <c r="F142" s="234" t="str">
        <f t="shared" si="9"/>
        <v/>
      </c>
      <c r="G142" s="235" t="str">
        <f t="shared" si="10"/>
        <v>否</v>
      </c>
      <c r="H142" s="220" t="str">
        <f t="shared" si="11"/>
        <v>项</v>
      </c>
      <c r="J142" s="220"/>
    </row>
    <row r="143" s="218" customFormat="1" ht="38.1" customHeight="1" spans="1:10">
      <c r="A143" s="220">
        <f t="shared" si="8"/>
        <v>7</v>
      </c>
      <c r="B143" s="236">
        <v>2146402</v>
      </c>
      <c r="C143" s="237" t="s">
        <v>1891</v>
      </c>
      <c r="D143" s="238"/>
      <c r="E143" s="238"/>
      <c r="F143" s="234" t="str">
        <f t="shared" si="9"/>
        <v/>
      </c>
      <c r="G143" s="235" t="str">
        <f t="shared" si="10"/>
        <v>否</v>
      </c>
      <c r="H143" s="220" t="str">
        <f t="shared" si="11"/>
        <v>项</v>
      </c>
      <c r="J143" s="220"/>
    </row>
    <row r="144" s="218" customFormat="1" ht="38.1" customHeight="1" spans="1:10">
      <c r="A144" s="220">
        <f t="shared" si="8"/>
        <v>7</v>
      </c>
      <c r="B144" s="236">
        <v>2146403</v>
      </c>
      <c r="C144" s="237" t="s">
        <v>1892</v>
      </c>
      <c r="D144" s="238"/>
      <c r="E144" s="238"/>
      <c r="F144" s="234" t="str">
        <f t="shared" si="9"/>
        <v/>
      </c>
      <c r="G144" s="235" t="str">
        <f t="shared" si="10"/>
        <v>否</v>
      </c>
      <c r="H144" s="220" t="str">
        <f t="shared" si="11"/>
        <v>项</v>
      </c>
      <c r="J144" s="220"/>
    </row>
    <row r="145" s="218" customFormat="1" ht="38.1" customHeight="1" spans="1:10">
      <c r="A145" s="220">
        <f t="shared" si="8"/>
        <v>7</v>
      </c>
      <c r="B145" s="236">
        <v>2146404</v>
      </c>
      <c r="C145" s="237" t="s">
        <v>1893</v>
      </c>
      <c r="D145" s="238"/>
      <c r="E145" s="238"/>
      <c r="F145" s="234" t="str">
        <f t="shared" si="9"/>
        <v/>
      </c>
      <c r="G145" s="235" t="str">
        <f t="shared" si="10"/>
        <v>否</v>
      </c>
      <c r="H145" s="220" t="str">
        <f t="shared" si="11"/>
        <v>项</v>
      </c>
      <c r="J145" s="220"/>
    </row>
    <row r="146" s="218" customFormat="1" ht="38.1" customHeight="1" spans="1:10">
      <c r="A146" s="220">
        <f t="shared" si="8"/>
        <v>7</v>
      </c>
      <c r="B146" s="236">
        <v>2146405</v>
      </c>
      <c r="C146" s="237" t="s">
        <v>1894</v>
      </c>
      <c r="D146" s="238"/>
      <c r="E146" s="238"/>
      <c r="F146" s="234" t="str">
        <f t="shared" si="9"/>
        <v/>
      </c>
      <c r="G146" s="235" t="str">
        <f t="shared" si="10"/>
        <v>否</v>
      </c>
      <c r="H146" s="220" t="str">
        <f t="shared" si="11"/>
        <v>项</v>
      </c>
      <c r="J146" s="220"/>
    </row>
    <row r="147" s="218" customFormat="1" ht="38.1" customHeight="1" spans="1:10">
      <c r="A147" s="220">
        <f t="shared" si="8"/>
        <v>7</v>
      </c>
      <c r="B147" s="236">
        <v>2146406</v>
      </c>
      <c r="C147" s="237" t="s">
        <v>1895</v>
      </c>
      <c r="D147" s="238"/>
      <c r="E147" s="238"/>
      <c r="F147" s="234" t="str">
        <f t="shared" si="9"/>
        <v/>
      </c>
      <c r="G147" s="235" t="str">
        <f t="shared" si="10"/>
        <v>否</v>
      </c>
      <c r="H147" s="220" t="str">
        <f t="shared" si="11"/>
        <v>项</v>
      </c>
      <c r="J147" s="220"/>
    </row>
    <row r="148" s="218" customFormat="1" ht="38.1" customHeight="1" spans="1:10">
      <c r="A148" s="220">
        <f t="shared" si="8"/>
        <v>7</v>
      </c>
      <c r="B148" s="236">
        <v>2146407</v>
      </c>
      <c r="C148" s="237" t="s">
        <v>1896</v>
      </c>
      <c r="D148" s="238"/>
      <c r="E148" s="238"/>
      <c r="F148" s="234" t="str">
        <f t="shared" si="9"/>
        <v/>
      </c>
      <c r="G148" s="235" t="str">
        <f t="shared" si="10"/>
        <v>否</v>
      </c>
      <c r="H148" s="220" t="str">
        <f t="shared" si="11"/>
        <v>项</v>
      </c>
      <c r="J148" s="220"/>
    </row>
    <row r="149" s="218" customFormat="1" ht="38.1" customHeight="1" spans="1:10">
      <c r="A149" s="220">
        <f t="shared" si="8"/>
        <v>7</v>
      </c>
      <c r="B149" s="236">
        <v>2146499</v>
      </c>
      <c r="C149" s="237" t="s">
        <v>1897</v>
      </c>
      <c r="D149" s="238"/>
      <c r="E149" s="238"/>
      <c r="F149" s="234" t="str">
        <f t="shared" si="9"/>
        <v/>
      </c>
      <c r="G149" s="235" t="str">
        <f t="shared" si="10"/>
        <v>否</v>
      </c>
      <c r="H149" s="220" t="str">
        <f t="shared" si="11"/>
        <v>项</v>
      </c>
      <c r="J149" s="220"/>
    </row>
    <row r="150" s="218" customFormat="1" ht="38.1" customHeight="1" spans="1:8">
      <c r="A150" s="220">
        <f t="shared" si="8"/>
        <v>5</v>
      </c>
      <c r="B150" s="236">
        <v>21468</v>
      </c>
      <c r="C150" s="237" t="s">
        <v>1898</v>
      </c>
      <c r="D150" s="238"/>
      <c r="E150" s="238"/>
      <c r="F150" s="234" t="str">
        <f t="shared" si="9"/>
        <v/>
      </c>
      <c r="G150" s="235" t="str">
        <f t="shared" si="10"/>
        <v>否</v>
      </c>
      <c r="H150" s="220" t="str">
        <f t="shared" si="11"/>
        <v>款</v>
      </c>
    </row>
    <row r="151" s="218" customFormat="1" ht="38.1" customHeight="1" spans="1:10">
      <c r="A151" s="220">
        <f t="shared" si="8"/>
        <v>7</v>
      </c>
      <c r="B151" s="236">
        <v>2146801</v>
      </c>
      <c r="C151" s="237" t="s">
        <v>1899</v>
      </c>
      <c r="D151" s="238"/>
      <c r="E151" s="238"/>
      <c r="F151" s="234" t="str">
        <f t="shared" si="9"/>
        <v/>
      </c>
      <c r="G151" s="235" t="str">
        <f t="shared" si="10"/>
        <v>否</v>
      </c>
      <c r="H151" s="220" t="str">
        <f t="shared" si="11"/>
        <v>项</v>
      </c>
      <c r="J151" s="220"/>
    </row>
    <row r="152" s="218" customFormat="1" ht="38.1" customHeight="1" spans="1:10">
      <c r="A152" s="220">
        <f t="shared" si="8"/>
        <v>7</v>
      </c>
      <c r="B152" s="236">
        <v>2146802</v>
      </c>
      <c r="C152" s="237" t="s">
        <v>1900</v>
      </c>
      <c r="D152" s="238"/>
      <c r="E152" s="238"/>
      <c r="F152" s="234" t="str">
        <f t="shared" si="9"/>
        <v/>
      </c>
      <c r="G152" s="235" t="str">
        <f t="shared" si="10"/>
        <v>否</v>
      </c>
      <c r="H152" s="220" t="str">
        <f t="shared" si="11"/>
        <v>项</v>
      </c>
      <c r="J152" s="220"/>
    </row>
    <row r="153" ht="38.1" customHeight="1" spans="1:8">
      <c r="A153" s="220">
        <f t="shared" si="8"/>
        <v>7</v>
      </c>
      <c r="B153" s="236">
        <v>2146803</v>
      </c>
      <c r="C153" s="237" t="s">
        <v>1901</v>
      </c>
      <c r="D153" s="238"/>
      <c r="E153" s="238"/>
      <c r="F153" s="234" t="str">
        <f t="shared" si="9"/>
        <v/>
      </c>
      <c r="G153" s="235" t="str">
        <f t="shared" si="10"/>
        <v>否</v>
      </c>
      <c r="H153" s="220" t="str">
        <f t="shared" si="11"/>
        <v>项</v>
      </c>
    </row>
    <row r="154" ht="38.1" customHeight="1" spans="1:8">
      <c r="A154" s="220">
        <f t="shared" si="8"/>
        <v>7</v>
      </c>
      <c r="B154" s="236">
        <v>2146804</v>
      </c>
      <c r="C154" s="237" t="s">
        <v>1902</v>
      </c>
      <c r="D154" s="238"/>
      <c r="E154" s="238"/>
      <c r="F154" s="234" t="str">
        <f t="shared" si="9"/>
        <v/>
      </c>
      <c r="G154" s="235" t="str">
        <f t="shared" si="10"/>
        <v>否</v>
      </c>
      <c r="H154" s="220" t="str">
        <f t="shared" si="11"/>
        <v>项</v>
      </c>
    </row>
    <row r="155" s="218" customFormat="1" ht="38.1" customHeight="1" spans="1:10">
      <c r="A155" s="220">
        <f t="shared" si="8"/>
        <v>7</v>
      </c>
      <c r="B155" s="236">
        <v>2146805</v>
      </c>
      <c r="C155" s="237" t="s">
        <v>1903</v>
      </c>
      <c r="D155" s="238"/>
      <c r="E155" s="238"/>
      <c r="F155" s="234" t="str">
        <f t="shared" si="9"/>
        <v/>
      </c>
      <c r="G155" s="235" t="str">
        <f t="shared" si="10"/>
        <v>否</v>
      </c>
      <c r="H155" s="220" t="str">
        <f t="shared" si="11"/>
        <v>项</v>
      </c>
      <c r="J155" s="220"/>
    </row>
    <row r="156" ht="38.1" customHeight="1" spans="1:8">
      <c r="A156" s="220">
        <f t="shared" si="8"/>
        <v>7</v>
      </c>
      <c r="B156" s="236">
        <v>2146899</v>
      </c>
      <c r="C156" s="237" t="s">
        <v>1904</v>
      </c>
      <c r="D156" s="238"/>
      <c r="E156" s="238"/>
      <c r="F156" s="234" t="str">
        <f t="shared" si="9"/>
        <v/>
      </c>
      <c r="G156" s="235" t="str">
        <f t="shared" si="10"/>
        <v>否</v>
      </c>
      <c r="H156" s="220" t="str">
        <f t="shared" si="11"/>
        <v>项</v>
      </c>
    </row>
    <row r="157" ht="38.1" customHeight="1" spans="1:8">
      <c r="A157" s="220">
        <f t="shared" si="8"/>
        <v>5</v>
      </c>
      <c r="B157" s="236">
        <v>21469</v>
      </c>
      <c r="C157" s="237" t="s">
        <v>1905</v>
      </c>
      <c r="D157" s="238"/>
      <c r="E157" s="238"/>
      <c r="F157" s="234" t="str">
        <f t="shared" si="9"/>
        <v/>
      </c>
      <c r="G157" s="235" t="str">
        <f t="shared" si="10"/>
        <v>否</v>
      </c>
      <c r="H157" s="220" t="str">
        <f t="shared" si="11"/>
        <v>款</v>
      </c>
    </row>
    <row r="158" s="218" customFormat="1" ht="38.1" customHeight="1" spans="1:10">
      <c r="A158" s="220">
        <f t="shared" si="8"/>
        <v>7</v>
      </c>
      <c r="B158" s="236">
        <v>2146901</v>
      </c>
      <c r="C158" s="237" t="s">
        <v>1906</v>
      </c>
      <c r="D158" s="238"/>
      <c r="E158" s="238"/>
      <c r="F158" s="234" t="str">
        <f t="shared" si="9"/>
        <v/>
      </c>
      <c r="G158" s="235" t="str">
        <f t="shared" si="10"/>
        <v>否</v>
      </c>
      <c r="H158" s="220" t="str">
        <f t="shared" si="11"/>
        <v>项</v>
      </c>
      <c r="J158" s="220"/>
    </row>
    <row r="159" s="218" customFormat="1" ht="38.1" customHeight="1" spans="1:10">
      <c r="A159" s="220">
        <f t="shared" si="8"/>
        <v>7</v>
      </c>
      <c r="B159" s="236">
        <v>2146902</v>
      </c>
      <c r="C159" s="237" t="s">
        <v>1907</v>
      </c>
      <c r="D159" s="238"/>
      <c r="E159" s="238"/>
      <c r="F159" s="234" t="str">
        <f t="shared" si="9"/>
        <v/>
      </c>
      <c r="G159" s="235" t="str">
        <f t="shared" si="10"/>
        <v>否</v>
      </c>
      <c r="H159" s="220" t="str">
        <f t="shared" si="11"/>
        <v>项</v>
      </c>
      <c r="J159" s="220"/>
    </row>
    <row r="160" s="218" customFormat="1" ht="38.1" customHeight="1" spans="1:10">
      <c r="A160" s="220">
        <f t="shared" si="8"/>
        <v>7</v>
      </c>
      <c r="B160" s="236">
        <v>2146903</v>
      </c>
      <c r="C160" s="237" t="s">
        <v>1908</v>
      </c>
      <c r="D160" s="238"/>
      <c r="E160" s="238"/>
      <c r="F160" s="234" t="str">
        <f t="shared" si="9"/>
        <v/>
      </c>
      <c r="G160" s="235" t="str">
        <f t="shared" si="10"/>
        <v>否</v>
      </c>
      <c r="H160" s="220" t="str">
        <f t="shared" si="11"/>
        <v>项</v>
      </c>
      <c r="J160" s="220"/>
    </row>
    <row r="161" s="218" customFormat="1" ht="38.1" customHeight="1" spans="1:10">
      <c r="A161" s="220">
        <f t="shared" si="8"/>
        <v>7</v>
      </c>
      <c r="B161" s="236">
        <v>2146904</v>
      </c>
      <c r="C161" s="237" t="s">
        <v>1909</v>
      </c>
      <c r="D161" s="238"/>
      <c r="E161" s="238"/>
      <c r="F161" s="234" t="str">
        <f t="shared" si="9"/>
        <v/>
      </c>
      <c r="G161" s="235" t="str">
        <f t="shared" si="10"/>
        <v>否</v>
      </c>
      <c r="H161" s="220" t="str">
        <f t="shared" si="11"/>
        <v>项</v>
      </c>
      <c r="J161" s="220"/>
    </row>
    <row r="162" s="218" customFormat="1" ht="38.1" customHeight="1" spans="1:10">
      <c r="A162" s="220">
        <f t="shared" si="8"/>
        <v>7</v>
      </c>
      <c r="B162" s="236">
        <v>2146906</v>
      </c>
      <c r="C162" s="237" t="s">
        <v>1910</v>
      </c>
      <c r="D162" s="238"/>
      <c r="E162" s="238"/>
      <c r="F162" s="234" t="str">
        <f t="shared" si="9"/>
        <v/>
      </c>
      <c r="G162" s="235" t="str">
        <f t="shared" si="10"/>
        <v>否</v>
      </c>
      <c r="H162" s="220" t="str">
        <f t="shared" si="11"/>
        <v>项</v>
      </c>
      <c r="J162" s="220"/>
    </row>
    <row r="163" s="218" customFormat="1" ht="38.1" customHeight="1" spans="1:10">
      <c r="A163" s="220">
        <f t="shared" si="8"/>
        <v>7</v>
      </c>
      <c r="B163" s="236">
        <v>2146907</v>
      </c>
      <c r="C163" s="237" t="s">
        <v>1911</v>
      </c>
      <c r="D163" s="238"/>
      <c r="E163" s="238"/>
      <c r="F163" s="234" t="str">
        <f t="shared" si="9"/>
        <v/>
      </c>
      <c r="G163" s="235" t="str">
        <f t="shared" si="10"/>
        <v>否</v>
      </c>
      <c r="H163" s="220" t="str">
        <f t="shared" si="11"/>
        <v>项</v>
      </c>
      <c r="J163" s="220"/>
    </row>
    <row r="164" s="218" customFormat="1" ht="38.1" customHeight="1" spans="1:10">
      <c r="A164" s="220">
        <f t="shared" si="8"/>
        <v>7</v>
      </c>
      <c r="B164" s="236">
        <v>2146908</v>
      </c>
      <c r="C164" s="237" t="s">
        <v>1912</v>
      </c>
      <c r="D164" s="238"/>
      <c r="E164" s="238"/>
      <c r="F164" s="234" t="str">
        <f t="shared" si="9"/>
        <v/>
      </c>
      <c r="G164" s="235" t="str">
        <f t="shared" si="10"/>
        <v>否</v>
      </c>
      <c r="H164" s="220" t="str">
        <f t="shared" si="11"/>
        <v>项</v>
      </c>
      <c r="J164" s="220"/>
    </row>
    <row r="165" ht="38.1" customHeight="1" spans="1:8">
      <c r="A165" s="220">
        <f t="shared" si="8"/>
        <v>7</v>
      </c>
      <c r="B165" s="236">
        <v>2146999</v>
      </c>
      <c r="C165" s="237" t="s">
        <v>1913</v>
      </c>
      <c r="D165" s="238"/>
      <c r="E165" s="238"/>
      <c r="F165" s="234" t="str">
        <f t="shared" si="9"/>
        <v/>
      </c>
      <c r="G165" s="235" t="str">
        <f t="shared" si="10"/>
        <v>否</v>
      </c>
      <c r="H165" s="220" t="str">
        <f t="shared" si="11"/>
        <v>项</v>
      </c>
    </row>
    <row r="166" ht="38.1" customHeight="1" spans="1:8">
      <c r="A166" s="220">
        <f t="shared" si="8"/>
        <v>5</v>
      </c>
      <c r="B166" s="236">
        <v>21470</v>
      </c>
      <c r="C166" s="237" t="s">
        <v>1914</v>
      </c>
      <c r="D166" s="238"/>
      <c r="E166" s="238"/>
      <c r="F166" s="234" t="str">
        <f t="shared" si="9"/>
        <v/>
      </c>
      <c r="G166" s="235" t="str">
        <f t="shared" si="10"/>
        <v>否</v>
      </c>
      <c r="H166" s="220" t="str">
        <f t="shared" si="11"/>
        <v>款</v>
      </c>
    </row>
    <row r="167" s="218" customFormat="1" ht="38.1" customHeight="1" spans="1:10">
      <c r="A167" s="220">
        <f t="shared" si="8"/>
        <v>7</v>
      </c>
      <c r="B167" s="236">
        <v>2147001</v>
      </c>
      <c r="C167" s="237" t="s">
        <v>1876</v>
      </c>
      <c r="D167" s="238"/>
      <c r="E167" s="238"/>
      <c r="F167" s="234" t="str">
        <f t="shared" si="9"/>
        <v/>
      </c>
      <c r="G167" s="235" t="str">
        <f t="shared" si="10"/>
        <v>否</v>
      </c>
      <c r="H167" s="220" t="str">
        <f t="shared" si="11"/>
        <v>项</v>
      </c>
      <c r="J167" s="220"/>
    </row>
    <row r="168" s="218" customFormat="1" ht="38.1" customHeight="1" spans="1:10">
      <c r="A168" s="220">
        <f t="shared" si="8"/>
        <v>7</v>
      </c>
      <c r="B168" s="236">
        <v>2147099</v>
      </c>
      <c r="C168" s="237" t="s">
        <v>1915</v>
      </c>
      <c r="D168" s="238"/>
      <c r="E168" s="238"/>
      <c r="F168" s="234" t="str">
        <f t="shared" si="9"/>
        <v/>
      </c>
      <c r="G168" s="235" t="str">
        <f t="shared" si="10"/>
        <v>否</v>
      </c>
      <c r="H168" s="220" t="str">
        <f t="shared" si="11"/>
        <v>项</v>
      </c>
      <c r="J168" s="220"/>
    </row>
    <row r="169" s="218" customFormat="1" ht="38.1" customHeight="1" spans="1:8">
      <c r="A169" s="220">
        <f t="shared" si="8"/>
        <v>5</v>
      </c>
      <c r="B169" s="236">
        <v>21471</v>
      </c>
      <c r="C169" s="237" t="s">
        <v>1916</v>
      </c>
      <c r="D169" s="238">
        <f>SUM(D170:D171)</f>
        <v>24700</v>
      </c>
      <c r="E169" s="238"/>
      <c r="F169" s="234">
        <f t="shared" si="9"/>
        <v>-1</v>
      </c>
      <c r="G169" s="235" t="str">
        <f t="shared" si="10"/>
        <v>是</v>
      </c>
      <c r="H169" s="220" t="str">
        <f t="shared" si="11"/>
        <v>款</v>
      </c>
    </row>
    <row r="170" s="218" customFormat="1" ht="38.1" customHeight="1" spans="1:10">
      <c r="A170" s="220">
        <f t="shared" si="8"/>
        <v>7</v>
      </c>
      <c r="B170" s="236">
        <v>2147101</v>
      </c>
      <c r="C170" s="237" t="s">
        <v>1876</v>
      </c>
      <c r="D170" s="238">
        <v>24700</v>
      </c>
      <c r="E170" s="238"/>
      <c r="F170" s="234">
        <f t="shared" si="9"/>
        <v>-1</v>
      </c>
      <c r="G170" s="235" t="str">
        <f t="shared" si="10"/>
        <v>是</v>
      </c>
      <c r="H170" s="220" t="str">
        <f t="shared" si="11"/>
        <v>项</v>
      </c>
      <c r="J170" s="220"/>
    </row>
    <row r="171" s="218" customFormat="1" ht="38.1" customHeight="1" spans="1:10">
      <c r="A171" s="220">
        <f t="shared" si="8"/>
        <v>7</v>
      </c>
      <c r="B171" s="236">
        <v>2147199</v>
      </c>
      <c r="C171" s="237" t="s">
        <v>1917</v>
      </c>
      <c r="D171" s="238"/>
      <c r="E171" s="238"/>
      <c r="F171" s="234" t="str">
        <f t="shared" si="9"/>
        <v/>
      </c>
      <c r="G171" s="235" t="str">
        <f t="shared" si="10"/>
        <v>否</v>
      </c>
      <c r="H171" s="220" t="str">
        <f t="shared" si="11"/>
        <v>项</v>
      </c>
      <c r="J171" s="220"/>
    </row>
    <row r="172" s="218" customFormat="1" ht="38.1" customHeight="1" spans="1:8">
      <c r="A172" s="220">
        <f t="shared" si="8"/>
        <v>5</v>
      </c>
      <c r="B172" s="236">
        <v>21472</v>
      </c>
      <c r="C172" s="237" t="s">
        <v>1918</v>
      </c>
      <c r="D172" s="238"/>
      <c r="E172" s="238"/>
      <c r="F172" s="234" t="str">
        <f t="shared" si="9"/>
        <v/>
      </c>
      <c r="G172" s="235" t="str">
        <f t="shared" si="10"/>
        <v>否</v>
      </c>
      <c r="H172" s="220" t="str">
        <f t="shared" si="11"/>
        <v>款</v>
      </c>
    </row>
    <row r="173" ht="38.1" customHeight="1" spans="1:8">
      <c r="A173" s="220">
        <f t="shared" si="8"/>
        <v>5</v>
      </c>
      <c r="B173" s="236">
        <v>21473</v>
      </c>
      <c r="C173" s="242" t="s">
        <v>1919</v>
      </c>
      <c r="D173" s="238"/>
      <c r="E173" s="238"/>
      <c r="F173" s="234" t="str">
        <f t="shared" si="9"/>
        <v/>
      </c>
      <c r="G173" s="235" t="str">
        <f t="shared" si="10"/>
        <v>否</v>
      </c>
      <c r="H173" s="220" t="str">
        <f t="shared" si="11"/>
        <v>款</v>
      </c>
    </row>
    <row r="174" ht="38.1" customHeight="1" spans="1:8">
      <c r="A174" s="220">
        <f t="shared" si="8"/>
        <v>7</v>
      </c>
      <c r="B174" s="236">
        <v>2147301</v>
      </c>
      <c r="C174" s="242" t="s">
        <v>1885</v>
      </c>
      <c r="D174" s="238"/>
      <c r="E174" s="238"/>
      <c r="F174" s="234" t="str">
        <f t="shared" si="9"/>
        <v/>
      </c>
      <c r="G174" s="235" t="str">
        <f t="shared" si="10"/>
        <v>否</v>
      </c>
      <c r="H174" s="220" t="str">
        <f t="shared" si="11"/>
        <v>项</v>
      </c>
    </row>
    <row r="175" ht="38.1" customHeight="1" spans="1:8">
      <c r="A175" s="220">
        <f t="shared" si="8"/>
        <v>7</v>
      </c>
      <c r="B175" s="236">
        <v>2147303</v>
      </c>
      <c r="C175" s="242" t="s">
        <v>1887</v>
      </c>
      <c r="D175" s="238"/>
      <c r="E175" s="238"/>
      <c r="F175" s="234" t="str">
        <f t="shared" si="9"/>
        <v/>
      </c>
      <c r="G175" s="235" t="str">
        <f t="shared" si="10"/>
        <v>否</v>
      </c>
      <c r="H175" s="220" t="str">
        <f t="shared" si="11"/>
        <v>项</v>
      </c>
    </row>
    <row r="176" s="218" customFormat="1" ht="38.1" customHeight="1" spans="1:10">
      <c r="A176" s="220">
        <f t="shared" si="8"/>
        <v>7</v>
      </c>
      <c r="B176" s="236">
        <v>2147399</v>
      </c>
      <c r="C176" s="242" t="s">
        <v>1920</v>
      </c>
      <c r="D176" s="238"/>
      <c r="E176" s="238"/>
      <c r="F176" s="234" t="str">
        <f t="shared" si="9"/>
        <v/>
      </c>
      <c r="G176" s="235" t="str">
        <f t="shared" si="10"/>
        <v>否</v>
      </c>
      <c r="H176" s="220" t="str">
        <f t="shared" si="11"/>
        <v>项</v>
      </c>
      <c r="J176" s="220"/>
    </row>
    <row r="177" ht="38.1" customHeight="1" spans="1:8">
      <c r="A177" s="220">
        <f t="shared" si="8"/>
        <v>3</v>
      </c>
      <c r="B177" s="231">
        <v>215</v>
      </c>
      <c r="C177" s="232" t="s">
        <v>1921</v>
      </c>
      <c r="D177" s="233"/>
      <c r="E177" s="238"/>
      <c r="F177" s="234" t="str">
        <f t="shared" si="9"/>
        <v/>
      </c>
      <c r="G177" s="235" t="str">
        <f t="shared" si="10"/>
        <v>是</v>
      </c>
      <c r="H177" s="220" t="str">
        <f t="shared" si="11"/>
        <v>类</v>
      </c>
    </row>
    <row r="178" ht="38.1" customHeight="1" spans="1:8">
      <c r="A178" s="220">
        <f t="shared" si="8"/>
        <v>5</v>
      </c>
      <c r="B178" s="236">
        <v>21562</v>
      </c>
      <c r="C178" s="237" t="s">
        <v>1922</v>
      </c>
      <c r="D178" s="238"/>
      <c r="E178" s="238"/>
      <c r="F178" s="234" t="str">
        <f t="shared" si="9"/>
        <v/>
      </c>
      <c r="G178" s="235" t="str">
        <f t="shared" si="10"/>
        <v>否</v>
      </c>
      <c r="H178" s="220" t="str">
        <f t="shared" si="11"/>
        <v>款</v>
      </c>
    </row>
    <row r="179" ht="38.1" customHeight="1" spans="1:8">
      <c r="A179" s="220">
        <f t="shared" si="8"/>
        <v>7</v>
      </c>
      <c r="B179" s="236">
        <v>2156202</v>
      </c>
      <c r="C179" s="237" t="s">
        <v>1923</v>
      </c>
      <c r="D179" s="238"/>
      <c r="E179" s="238"/>
      <c r="F179" s="234" t="str">
        <f t="shared" si="9"/>
        <v/>
      </c>
      <c r="G179" s="235" t="str">
        <f t="shared" si="10"/>
        <v>否</v>
      </c>
      <c r="H179" s="220" t="str">
        <f t="shared" si="11"/>
        <v>项</v>
      </c>
    </row>
    <row r="180" s="218" customFormat="1" ht="38.1" customHeight="1" spans="1:10">
      <c r="A180" s="220">
        <f t="shared" si="8"/>
        <v>7</v>
      </c>
      <c r="B180" s="236">
        <v>2156299</v>
      </c>
      <c r="C180" s="237" t="s">
        <v>1924</v>
      </c>
      <c r="D180" s="238"/>
      <c r="E180" s="238"/>
      <c r="F180" s="234" t="str">
        <f t="shared" si="9"/>
        <v/>
      </c>
      <c r="G180" s="235" t="str">
        <f t="shared" si="10"/>
        <v>否</v>
      </c>
      <c r="H180" s="220" t="str">
        <f t="shared" si="11"/>
        <v>项</v>
      </c>
      <c r="J180" s="220"/>
    </row>
    <row r="181" s="218" customFormat="1" ht="38.1" customHeight="1" spans="1:8">
      <c r="A181" s="220">
        <f t="shared" si="8"/>
        <v>3</v>
      </c>
      <c r="B181" s="231">
        <v>229</v>
      </c>
      <c r="C181" s="232" t="s">
        <v>1352</v>
      </c>
      <c r="D181" s="233">
        <f>SUM(D182,D186,D195,D196)</f>
        <v>61976</v>
      </c>
      <c r="E181" s="233">
        <f>SUM(E182,E186,E195,E196)</f>
        <v>520</v>
      </c>
      <c r="F181" s="234">
        <f t="shared" si="9"/>
        <v>-0.992</v>
      </c>
      <c r="G181" s="235" t="str">
        <f t="shared" si="10"/>
        <v>是</v>
      </c>
      <c r="H181" s="220" t="str">
        <f t="shared" si="11"/>
        <v>类</v>
      </c>
    </row>
    <row r="182" ht="38.1" customHeight="1" spans="1:8">
      <c r="A182" s="220">
        <f t="shared" si="8"/>
        <v>5</v>
      </c>
      <c r="B182" s="236">
        <v>22904</v>
      </c>
      <c r="C182" s="237" t="s">
        <v>1925</v>
      </c>
      <c r="D182" s="238">
        <f>SUM(D183:D185)</f>
        <v>61900</v>
      </c>
      <c r="E182" s="238"/>
      <c r="F182" s="234">
        <f t="shared" si="9"/>
        <v>-1</v>
      </c>
      <c r="G182" s="235" t="str">
        <f t="shared" si="10"/>
        <v>是</v>
      </c>
      <c r="H182" s="220" t="str">
        <f t="shared" si="11"/>
        <v>款</v>
      </c>
    </row>
    <row r="183" ht="38.1" customHeight="1" spans="1:8">
      <c r="A183" s="220">
        <f t="shared" si="8"/>
        <v>7</v>
      </c>
      <c r="B183" s="236">
        <v>2290401</v>
      </c>
      <c r="C183" s="237" t="s">
        <v>1926</v>
      </c>
      <c r="D183" s="238"/>
      <c r="E183" s="238"/>
      <c r="F183" s="234" t="str">
        <f t="shared" si="9"/>
        <v/>
      </c>
      <c r="G183" s="235" t="str">
        <f t="shared" si="10"/>
        <v>否</v>
      </c>
      <c r="H183" s="220" t="str">
        <f t="shared" si="11"/>
        <v>项</v>
      </c>
    </row>
    <row r="184" s="218" customFormat="1" ht="38.1" customHeight="1" spans="1:10">
      <c r="A184" s="220">
        <f t="shared" si="8"/>
        <v>7</v>
      </c>
      <c r="B184" s="236">
        <v>2290402</v>
      </c>
      <c r="C184" s="237" t="s">
        <v>1927</v>
      </c>
      <c r="D184" s="238">
        <v>61900</v>
      </c>
      <c r="E184" s="238"/>
      <c r="F184" s="234">
        <f t="shared" si="9"/>
        <v>-1</v>
      </c>
      <c r="G184" s="235" t="str">
        <f t="shared" si="10"/>
        <v>是</v>
      </c>
      <c r="H184" s="220" t="str">
        <f t="shared" si="11"/>
        <v>项</v>
      </c>
      <c r="J184" s="220"/>
    </row>
    <row r="185" s="218" customFormat="1" ht="38.1" customHeight="1" spans="1:10">
      <c r="A185" s="220">
        <f t="shared" si="8"/>
        <v>7</v>
      </c>
      <c r="B185" s="236">
        <v>2290403</v>
      </c>
      <c r="C185" s="237" t="s">
        <v>1928</v>
      </c>
      <c r="D185" s="238"/>
      <c r="E185" s="238"/>
      <c r="F185" s="234" t="str">
        <f t="shared" si="9"/>
        <v/>
      </c>
      <c r="G185" s="235" t="str">
        <f t="shared" si="10"/>
        <v>否</v>
      </c>
      <c r="H185" s="220" t="str">
        <f t="shared" si="11"/>
        <v>项</v>
      </c>
      <c r="J185" s="220"/>
    </row>
    <row r="186" ht="38.1" customHeight="1" spans="1:8">
      <c r="A186" s="220">
        <f t="shared" si="8"/>
        <v>5</v>
      </c>
      <c r="B186" s="236">
        <v>22908</v>
      </c>
      <c r="C186" s="237" t="s">
        <v>1929</v>
      </c>
      <c r="D186" s="238"/>
      <c r="E186" s="238"/>
      <c r="F186" s="234" t="str">
        <f t="shared" si="9"/>
        <v/>
      </c>
      <c r="G186" s="235" t="str">
        <f t="shared" si="10"/>
        <v>否</v>
      </c>
      <c r="H186" s="220" t="str">
        <f t="shared" si="11"/>
        <v>款</v>
      </c>
    </row>
    <row r="187" s="218" customFormat="1" ht="38.1" customHeight="1" spans="1:10">
      <c r="A187" s="220">
        <f t="shared" si="8"/>
        <v>7</v>
      </c>
      <c r="B187" s="236">
        <v>2290802</v>
      </c>
      <c r="C187" s="237" t="s">
        <v>1930</v>
      </c>
      <c r="D187" s="238"/>
      <c r="E187" s="238"/>
      <c r="F187" s="234" t="str">
        <f t="shared" si="9"/>
        <v/>
      </c>
      <c r="G187" s="235" t="str">
        <f t="shared" si="10"/>
        <v>否</v>
      </c>
      <c r="H187" s="220" t="str">
        <f t="shared" si="11"/>
        <v>项</v>
      </c>
      <c r="J187" s="220"/>
    </row>
    <row r="188" ht="38.1" customHeight="1" spans="1:8">
      <c r="A188" s="220">
        <f t="shared" si="8"/>
        <v>7</v>
      </c>
      <c r="B188" s="236">
        <v>2290803</v>
      </c>
      <c r="C188" s="237" t="s">
        <v>1931</v>
      </c>
      <c r="D188" s="238"/>
      <c r="E188" s="238"/>
      <c r="F188" s="234" t="str">
        <f t="shared" si="9"/>
        <v/>
      </c>
      <c r="G188" s="235" t="str">
        <f t="shared" si="10"/>
        <v>否</v>
      </c>
      <c r="H188" s="220" t="str">
        <f t="shared" si="11"/>
        <v>项</v>
      </c>
    </row>
    <row r="189" ht="38.1" customHeight="1" spans="1:8">
      <c r="A189" s="220">
        <f t="shared" si="8"/>
        <v>7</v>
      </c>
      <c r="B189" s="236">
        <v>2290804</v>
      </c>
      <c r="C189" s="237" t="s">
        <v>1932</v>
      </c>
      <c r="D189" s="238"/>
      <c r="E189" s="238"/>
      <c r="F189" s="234" t="str">
        <f t="shared" si="9"/>
        <v/>
      </c>
      <c r="G189" s="235" t="str">
        <f t="shared" si="10"/>
        <v>否</v>
      </c>
      <c r="H189" s="220" t="str">
        <f t="shared" si="11"/>
        <v>项</v>
      </c>
    </row>
    <row r="190" ht="38.1" customHeight="1" spans="1:8">
      <c r="A190" s="220">
        <f t="shared" si="8"/>
        <v>7</v>
      </c>
      <c r="B190" s="236">
        <v>2290805</v>
      </c>
      <c r="C190" s="237" t="s">
        <v>1933</v>
      </c>
      <c r="D190" s="238"/>
      <c r="E190" s="238"/>
      <c r="F190" s="234" t="str">
        <f t="shared" si="9"/>
        <v/>
      </c>
      <c r="G190" s="235" t="str">
        <f t="shared" si="10"/>
        <v>否</v>
      </c>
      <c r="H190" s="220" t="str">
        <f t="shared" si="11"/>
        <v>项</v>
      </c>
    </row>
    <row r="191" ht="38.1" customHeight="1" spans="1:8">
      <c r="A191" s="220">
        <f t="shared" si="8"/>
        <v>7</v>
      </c>
      <c r="B191" s="236">
        <v>2290806</v>
      </c>
      <c r="C191" s="237" t="s">
        <v>1934</v>
      </c>
      <c r="D191" s="238"/>
      <c r="E191" s="238"/>
      <c r="F191" s="234" t="str">
        <f t="shared" si="9"/>
        <v/>
      </c>
      <c r="G191" s="235" t="str">
        <f t="shared" si="10"/>
        <v>否</v>
      </c>
      <c r="H191" s="220" t="str">
        <f t="shared" si="11"/>
        <v>项</v>
      </c>
    </row>
    <row r="192" ht="38.1" customHeight="1" spans="1:8">
      <c r="A192" s="220">
        <f t="shared" si="8"/>
        <v>7</v>
      </c>
      <c r="B192" s="236">
        <v>2290807</v>
      </c>
      <c r="C192" s="237" t="s">
        <v>1935</v>
      </c>
      <c r="D192" s="238"/>
      <c r="E192" s="238"/>
      <c r="F192" s="234" t="str">
        <f t="shared" si="9"/>
        <v/>
      </c>
      <c r="G192" s="235" t="str">
        <f t="shared" si="10"/>
        <v>否</v>
      </c>
      <c r="H192" s="220" t="str">
        <f t="shared" si="11"/>
        <v>项</v>
      </c>
    </row>
    <row r="193" s="218" customFormat="1" ht="38.1" customHeight="1" spans="1:10">
      <c r="A193" s="220">
        <f t="shared" si="8"/>
        <v>7</v>
      </c>
      <c r="B193" s="236">
        <v>2290808</v>
      </c>
      <c r="C193" s="237" t="s">
        <v>1936</v>
      </c>
      <c r="D193" s="238"/>
      <c r="E193" s="238"/>
      <c r="F193" s="234" t="str">
        <f t="shared" si="9"/>
        <v/>
      </c>
      <c r="G193" s="235" t="str">
        <f t="shared" si="10"/>
        <v>否</v>
      </c>
      <c r="H193" s="220" t="str">
        <f t="shared" si="11"/>
        <v>项</v>
      </c>
      <c r="J193" s="220"/>
    </row>
    <row r="194" ht="38.1" customHeight="1" spans="1:8">
      <c r="A194" s="220">
        <f t="shared" si="8"/>
        <v>7</v>
      </c>
      <c r="B194" s="236">
        <v>2290899</v>
      </c>
      <c r="C194" s="237" t="s">
        <v>1937</v>
      </c>
      <c r="D194" s="238"/>
      <c r="E194" s="238"/>
      <c r="F194" s="234" t="str">
        <f t="shared" si="9"/>
        <v/>
      </c>
      <c r="G194" s="235" t="str">
        <f t="shared" si="10"/>
        <v>否</v>
      </c>
      <c r="H194" s="220" t="str">
        <f t="shared" si="11"/>
        <v>项</v>
      </c>
    </row>
    <row r="195" ht="38.1" customHeight="1" spans="1:8">
      <c r="A195" s="220">
        <f t="shared" si="8"/>
        <v>5</v>
      </c>
      <c r="B195" s="243">
        <v>22909</v>
      </c>
      <c r="C195" s="240" t="s">
        <v>1938</v>
      </c>
      <c r="D195" s="238"/>
      <c r="E195" s="238"/>
      <c r="F195" s="234" t="str">
        <f t="shared" si="9"/>
        <v/>
      </c>
      <c r="G195" s="235" t="str">
        <f t="shared" si="10"/>
        <v>否</v>
      </c>
      <c r="H195" s="220" t="str">
        <f t="shared" si="11"/>
        <v>款</v>
      </c>
    </row>
    <row r="196" ht="38.1" customHeight="1" spans="1:8">
      <c r="A196" s="220">
        <f t="shared" si="8"/>
        <v>5</v>
      </c>
      <c r="B196" s="236">
        <v>22960</v>
      </c>
      <c r="C196" s="237" t="s">
        <v>1939</v>
      </c>
      <c r="D196" s="238">
        <f>SUM(D197:D207)</f>
        <v>76</v>
      </c>
      <c r="E196" s="238">
        <f>SUM(E197:E207)</f>
        <v>520</v>
      </c>
      <c r="F196" s="234">
        <f t="shared" si="9"/>
        <v>5.842</v>
      </c>
      <c r="G196" s="235" t="str">
        <f t="shared" si="10"/>
        <v>是</v>
      </c>
      <c r="H196" s="220" t="str">
        <f t="shared" si="11"/>
        <v>款</v>
      </c>
    </row>
    <row r="197" ht="38.1" customHeight="1" spans="1:8">
      <c r="A197" s="220">
        <f t="shared" ref="A197:A260" si="12">LEN(B197)</f>
        <v>7</v>
      </c>
      <c r="B197" s="241">
        <v>2296001</v>
      </c>
      <c r="C197" s="237" t="s">
        <v>1940</v>
      </c>
      <c r="D197" s="238"/>
      <c r="E197" s="238"/>
      <c r="F197" s="234" t="str">
        <f t="shared" ref="F197:F260" si="13">IF(D197&gt;0,E197/D197-1,IF(D197&lt;0,-(E197/D197-1),""))</f>
        <v/>
      </c>
      <c r="G197" s="235" t="str">
        <f t="shared" ref="G197:G260" si="14">IF(LEN(B197)=3,"是",IF(C197&lt;&gt;"",IF(SUM(D197:E197)&lt;&gt;0,"是","否"),"是"))</f>
        <v>否</v>
      </c>
      <c r="H197" s="220" t="str">
        <f t="shared" ref="H197:H260" si="15">IF(LEN(B197)=3,"类",IF(LEN(B197)=5,"款","项"))</f>
        <v>项</v>
      </c>
    </row>
    <row r="198" s="218" customFormat="1" ht="38.1" customHeight="1" spans="1:10">
      <c r="A198" s="220">
        <f t="shared" si="12"/>
        <v>7</v>
      </c>
      <c r="B198" s="236">
        <v>2296002</v>
      </c>
      <c r="C198" s="237" t="s">
        <v>1941</v>
      </c>
      <c r="D198" s="238"/>
      <c r="E198" s="238">
        <v>247</v>
      </c>
      <c r="F198" s="234" t="str">
        <f t="shared" si="13"/>
        <v/>
      </c>
      <c r="G198" s="235" t="str">
        <f t="shared" si="14"/>
        <v>是</v>
      </c>
      <c r="H198" s="220" t="str">
        <f t="shared" si="15"/>
        <v>项</v>
      </c>
      <c r="J198" s="220"/>
    </row>
    <row r="199" ht="38.1" customHeight="1" spans="1:8">
      <c r="A199" s="220">
        <f t="shared" si="12"/>
        <v>7</v>
      </c>
      <c r="B199" s="236">
        <v>2296003</v>
      </c>
      <c r="C199" s="237" t="s">
        <v>1942</v>
      </c>
      <c r="D199" s="238">
        <v>39</v>
      </c>
      <c r="E199" s="238">
        <v>156</v>
      </c>
      <c r="F199" s="234">
        <f t="shared" si="13"/>
        <v>3</v>
      </c>
      <c r="G199" s="235" t="str">
        <f t="shared" si="14"/>
        <v>是</v>
      </c>
      <c r="H199" s="220" t="str">
        <f t="shared" si="15"/>
        <v>项</v>
      </c>
    </row>
    <row r="200" ht="38.1" customHeight="1" spans="1:8">
      <c r="A200" s="220">
        <f t="shared" si="12"/>
        <v>7</v>
      </c>
      <c r="B200" s="236">
        <v>2296004</v>
      </c>
      <c r="C200" s="237" t="s">
        <v>1943</v>
      </c>
      <c r="D200" s="238"/>
      <c r="E200" s="238"/>
      <c r="F200" s="234" t="str">
        <f t="shared" si="13"/>
        <v/>
      </c>
      <c r="G200" s="235" t="str">
        <f t="shared" si="14"/>
        <v>否</v>
      </c>
      <c r="H200" s="220" t="str">
        <f t="shared" si="15"/>
        <v>项</v>
      </c>
    </row>
    <row r="201" ht="38.1" customHeight="1" spans="1:8">
      <c r="A201" s="220">
        <f t="shared" si="12"/>
        <v>7</v>
      </c>
      <c r="B201" s="236">
        <v>2296005</v>
      </c>
      <c r="C201" s="237" t="s">
        <v>1944</v>
      </c>
      <c r="D201" s="238"/>
      <c r="E201" s="238"/>
      <c r="F201" s="234" t="str">
        <f t="shared" si="13"/>
        <v/>
      </c>
      <c r="G201" s="235" t="str">
        <f t="shared" si="14"/>
        <v>否</v>
      </c>
      <c r="H201" s="220" t="str">
        <f t="shared" si="15"/>
        <v>项</v>
      </c>
    </row>
    <row r="202" ht="38.1" customHeight="1" spans="1:8">
      <c r="A202" s="220">
        <f t="shared" si="12"/>
        <v>7</v>
      </c>
      <c r="B202" s="236">
        <v>2296006</v>
      </c>
      <c r="C202" s="237" t="s">
        <v>1945</v>
      </c>
      <c r="D202" s="238">
        <v>12</v>
      </c>
      <c r="E202" s="238">
        <v>16</v>
      </c>
      <c r="F202" s="234">
        <f t="shared" si="13"/>
        <v>0.333</v>
      </c>
      <c r="G202" s="235" t="str">
        <f t="shared" si="14"/>
        <v>是</v>
      </c>
      <c r="H202" s="220" t="str">
        <f t="shared" si="15"/>
        <v>项</v>
      </c>
    </row>
    <row r="203" s="218" customFormat="1" ht="38.1" customHeight="1" spans="1:10">
      <c r="A203" s="220">
        <f t="shared" si="12"/>
        <v>7</v>
      </c>
      <c r="B203" s="236">
        <v>2296010</v>
      </c>
      <c r="C203" s="237" t="s">
        <v>1946</v>
      </c>
      <c r="D203" s="238"/>
      <c r="E203" s="238"/>
      <c r="F203" s="234" t="str">
        <f t="shared" si="13"/>
        <v/>
      </c>
      <c r="G203" s="235" t="str">
        <f t="shared" si="14"/>
        <v>否</v>
      </c>
      <c r="H203" s="220" t="str">
        <f t="shared" si="15"/>
        <v>项</v>
      </c>
      <c r="J203" s="220"/>
    </row>
    <row r="204" s="218" customFormat="1" ht="38.1" customHeight="1" spans="1:10">
      <c r="A204" s="220">
        <f t="shared" si="12"/>
        <v>7</v>
      </c>
      <c r="B204" s="236">
        <v>2296011</v>
      </c>
      <c r="C204" s="237" t="s">
        <v>1947</v>
      </c>
      <c r="D204" s="238"/>
      <c r="E204" s="238"/>
      <c r="F204" s="234" t="str">
        <f t="shared" si="13"/>
        <v/>
      </c>
      <c r="G204" s="235" t="str">
        <f t="shared" si="14"/>
        <v>否</v>
      </c>
      <c r="H204" s="220" t="str">
        <f t="shared" si="15"/>
        <v>项</v>
      </c>
      <c r="J204" s="220"/>
    </row>
    <row r="205" s="218" customFormat="1" ht="38.1" customHeight="1" spans="1:10">
      <c r="A205" s="220">
        <f t="shared" si="12"/>
        <v>7</v>
      </c>
      <c r="B205" s="236">
        <v>2296012</v>
      </c>
      <c r="C205" s="237" t="s">
        <v>1948</v>
      </c>
      <c r="D205" s="238"/>
      <c r="E205" s="238"/>
      <c r="F205" s="234" t="str">
        <f t="shared" si="13"/>
        <v/>
      </c>
      <c r="G205" s="235" t="str">
        <f t="shared" si="14"/>
        <v>否</v>
      </c>
      <c r="H205" s="220" t="str">
        <f t="shared" si="15"/>
        <v>项</v>
      </c>
      <c r="J205" s="220"/>
    </row>
    <row r="206" ht="38.1" customHeight="1" spans="1:8">
      <c r="A206" s="220">
        <f t="shared" si="12"/>
        <v>7</v>
      </c>
      <c r="B206" s="236">
        <v>2296013</v>
      </c>
      <c r="C206" s="237" t="s">
        <v>1949</v>
      </c>
      <c r="D206" s="238"/>
      <c r="E206" s="238">
        <v>36</v>
      </c>
      <c r="F206" s="234" t="str">
        <f t="shared" si="13"/>
        <v/>
      </c>
      <c r="G206" s="235" t="str">
        <f t="shared" si="14"/>
        <v>是</v>
      </c>
      <c r="H206" s="220" t="str">
        <f t="shared" si="15"/>
        <v>项</v>
      </c>
    </row>
    <row r="207" s="218" customFormat="1" ht="38.1" customHeight="1" spans="1:10">
      <c r="A207" s="220">
        <f t="shared" si="12"/>
        <v>7</v>
      </c>
      <c r="B207" s="236">
        <v>2296099</v>
      </c>
      <c r="C207" s="237" t="s">
        <v>1950</v>
      </c>
      <c r="D207" s="238">
        <v>25</v>
      </c>
      <c r="E207" s="238">
        <v>65</v>
      </c>
      <c r="F207" s="234">
        <f t="shared" si="13"/>
        <v>1.6</v>
      </c>
      <c r="G207" s="235" t="str">
        <f t="shared" si="14"/>
        <v>是</v>
      </c>
      <c r="H207" s="220" t="str">
        <f t="shared" si="15"/>
        <v>项</v>
      </c>
      <c r="J207" s="220"/>
    </row>
    <row r="208" s="218" customFormat="1" ht="38.1" customHeight="1" spans="1:8">
      <c r="A208" s="220">
        <f t="shared" si="12"/>
        <v>3</v>
      </c>
      <c r="B208" s="231">
        <v>232</v>
      </c>
      <c r="C208" s="232" t="s">
        <v>1378</v>
      </c>
      <c r="D208" s="233">
        <f>D209</f>
        <v>19203</v>
      </c>
      <c r="E208" s="233">
        <f>E209</f>
        <v>26870</v>
      </c>
      <c r="F208" s="234">
        <f t="shared" si="13"/>
        <v>0.399</v>
      </c>
      <c r="G208" s="235" t="str">
        <f t="shared" si="14"/>
        <v>是</v>
      </c>
      <c r="H208" s="220" t="str">
        <f t="shared" si="15"/>
        <v>类</v>
      </c>
    </row>
    <row r="209" s="218" customFormat="1" ht="38.1" customHeight="1" spans="1:8">
      <c r="A209" s="220">
        <f t="shared" si="12"/>
        <v>5</v>
      </c>
      <c r="B209" s="243">
        <v>23204</v>
      </c>
      <c r="C209" s="237" t="s">
        <v>1951</v>
      </c>
      <c r="D209" s="238">
        <f>SUM(D210:D225)</f>
        <v>19203</v>
      </c>
      <c r="E209" s="238">
        <f>SUM(E210:E225)</f>
        <v>26870</v>
      </c>
      <c r="F209" s="234">
        <f t="shared" si="13"/>
        <v>0.399</v>
      </c>
      <c r="G209" s="235" t="str">
        <f t="shared" si="14"/>
        <v>是</v>
      </c>
      <c r="H209" s="220" t="str">
        <f t="shared" si="15"/>
        <v>款</v>
      </c>
    </row>
    <row r="210" s="218" customFormat="1" ht="38.1" customHeight="1" spans="1:10">
      <c r="A210" s="220">
        <f t="shared" si="12"/>
        <v>7</v>
      </c>
      <c r="B210" s="236">
        <v>2320401</v>
      </c>
      <c r="C210" s="237" t="s">
        <v>1952</v>
      </c>
      <c r="D210" s="238"/>
      <c r="E210" s="238"/>
      <c r="F210" s="234" t="str">
        <f t="shared" si="13"/>
        <v/>
      </c>
      <c r="G210" s="235" t="str">
        <f t="shared" si="14"/>
        <v>否</v>
      </c>
      <c r="H210" s="220" t="str">
        <f t="shared" si="15"/>
        <v>项</v>
      </c>
      <c r="J210" s="220"/>
    </row>
    <row r="211" s="218" customFormat="1" ht="38.1" customHeight="1" spans="1:10">
      <c r="A211" s="220">
        <f t="shared" si="12"/>
        <v>7</v>
      </c>
      <c r="B211" s="236">
        <v>2320402</v>
      </c>
      <c r="C211" s="237" t="s">
        <v>1953</v>
      </c>
      <c r="D211" s="238"/>
      <c r="E211" s="238"/>
      <c r="F211" s="234" t="str">
        <f t="shared" si="13"/>
        <v/>
      </c>
      <c r="G211" s="235" t="str">
        <f t="shared" si="14"/>
        <v>否</v>
      </c>
      <c r="H211" s="220" t="str">
        <f t="shared" si="15"/>
        <v>项</v>
      </c>
      <c r="J211" s="220"/>
    </row>
    <row r="212" s="218" customFormat="1" ht="38.1" customHeight="1" spans="1:10">
      <c r="A212" s="220">
        <f t="shared" si="12"/>
        <v>7</v>
      </c>
      <c r="B212" s="236">
        <v>2320405</v>
      </c>
      <c r="C212" s="237" t="s">
        <v>1954</v>
      </c>
      <c r="D212" s="238"/>
      <c r="E212" s="238"/>
      <c r="F212" s="234" t="str">
        <f t="shared" si="13"/>
        <v/>
      </c>
      <c r="G212" s="235" t="str">
        <f t="shared" si="14"/>
        <v>否</v>
      </c>
      <c r="H212" s="220" t="str">
        <f t="shared" si="15"/>
        <v>项</v>
      </c>
      <c r="J212" s="220"/>
    </row>
    <row r="213" s="218" customFormat="1" ht="38.1" customHeight="1" spans="1:10">
      <c r="A213" s="220">
        <f t="shared" si="12"/>
        <v>7</v>
      </c>
      <c r="B213" s="236">
        <v>2320411</v>
      </c>
      <c r="C213" s="237" t="s">
        <v>1955</v>
      </c>
      <c r="D213" s="238">
        <v>2164</v>
      </c>
      <c r="E213" s="238">
        <v>4216</v>
      </c>
      <c r="F213" s="234">
        <f t="shared" si="13"/>
        <v>0.948</v>
      </c>
      <c r="G213" s="235" t="str">
        <f t="shared" si="14"/>
        <v>是</v>
      </c>
      <c r="H213" s="220" t="str">
        <f t="shared" si="15"/>
        <v>项</v>
      </c>
      <c r="J213" s="220"/>
    </row>
    <row r="214" s="218" customFormat="1" ht="38.1" customHeight="1" spans="1:10">
      <c r="A214" s="220">
        <f t="shared" si="12"/>
        <v>7</v>
      </c>
      <c r="B214" s="236">
        <v>2320413</v>
      </c>
      <c r="C214" s="237" t="s">
        <v>1956</v>
      </c>
      <c r="D214" s="238"/>
      <c r="E214" s="238"/>
      <c r="F214" s="234" t="str">
        <f t="shared" si="13"/>
        <v/>
      </c>
      <c r="G214" s="235" t="str">
        <f t="shared" si="14"/>
        <v>否</v>
      </c>
      <c r="H214" s="220" t="str">
        <f t="shared" si="15"/>
        <v>项</v>
      </c>
      <c r="J214" s="220"/>
    </row>
    <row r="215" ht="38.1" customHeight="1" spans="1:8">
      <c r="A215" s="220">
        <f t="shared" si="12"/>
        <v>7</v>
      </c>
      <c r="B215" s="236">
        <v>2320414</v>
      </c>
      <c r="C215" s="237" t="s">
        <v>1957</v>
      </c>
      <c r="D215" s="238"/>
      <c r="E215" s="238"/>
      <c r="F215" s="234" t="str">
        <f t="shared" si="13"/>
        <v/>
      </c>
      <c r="G215" s="235" t="str">
        <f t="shared" si="14"/>
        <v>否</v>
      </c>
      <c r="H215" s="220" t="str">
        <f t="shared" si="15"/>
        <v>项</v>
      </c>
    </row>
    <row r="216" ht="38.1" customHeight="1" spans="1:8">
      <c r="A216" s="220">
        <f t="shared" si="12"/>
        <v>7</v>
      </c>
      <c r="B216" s="236">
        <v>2320416</v>
      </c>
      <c r="C216" s="237" t="s">
        <v>1958</v>
      </c>
      <c r="D216" s="238"/>
      <c r="E216" s="238"/>
      <c r="F216" s="234" t="str">
        <f t="shared" si="13"/>
        <v/>
      </c>
      <c r="G216" s="235" t="str">
        <f t="shared" si="14"/>
        <v>否</v>
      </c>
      <c r="H216" s="220" t="str">
        <f t="shared" si="15"/>
        <v>项</v>
      </c>
    </row>
    <row r="217" ht="38.1" customHeight="1" spans="1:8">
      <c r="A217" s="220">
        <f t="shared" si="12"/>
        <v>7</v>
      </c>
      <c r="B217" s="236">
        <v>2320417</v>
      </c>
      <c r="C217" s="237" t="s">
        <v>1959</v>
      </c>
      <c r="D217" s="238"/>
      <c r="E217" s="238"/>
      <c r="F217" s="234" t="str">
        <f t="shared" si="13"/>
        <v/>
      </c>
      <c r="G217" s="235" t="str">
        <f t="shared" si="14"/>
        <v>否</v>
      </c>
      <c r="H217" s="220" t="str">
        <f t="shared" si="15"/>
        <v>项</v>
      </c>
    </row>
    <row r="218" ht="38.1" customHeight="1" spans="1:8">
      <c r="A218" s="220">
        <f t="shared" si="12"/>
        <v>7</v>
      </c>
      <c r="B218" s="236">
        <v>2320418</v>
      </c>
      <c r="C218" s="237" t="s">
        <v>1960</v>
      </c>
      <c r="D218" s="238"/>
      <c r="E218" s="238"/>
      <c r="F218" s="234" t="str">
        <f t="shared" si="13"/>
        <v/>
      </c>
      <c r="G218" s="235" t="str">
        <f t="shared" si="14"/>
        <v>否</v>
      </c>
      <c r="H218" s="220" t="str">
        <f t="shared" si="15"/>
        <v>项</v>
      </c>
    </row>
    <row r="219" ht="38.1" customHeight="1" spans="1:8">
      <c r="A219" s="220">
        <f t="shared" si="12"/>
        <v>7</v>
      </c>
      <c r="B219" s="236">
        <v>2320419</v>
      </c>
      <c r="C219" s="237" t="s">
        <v>1961</v>
      </c>
      <c r="D219" s="238"/>
      <c r="E219" s="238"/>
      <c r="F219" s="234" t="str">
        <f t="shared" si="13"/>
        <v/>
      </c>
      <c r="G219" s="235" t="str">
        <f t="shared" si="14"/>
        <v>否</v>
      </c>
      <c r="H219" s="220" t="str">
        <f t="shared" si="15"/>
        <v>项</v>
      </c>
    </row>
    <row r="220" ht="38.1" customHeight="1" spans="1:8">
      <c r="A220" s="220">
        <f t="shared" si="12"/>
        <v>7</v>
      </c>
      <c r="B220" s="236">
        <v>2320420</v>
      </c>
      <c r="C220" s="237" t="s">
        <v>1962</v>
      </c>
      <c r="D220" s="238"/>
      <c r="E220" s="238"/>
      <c r="F220" s="234" t="str">
        <f t="shared" si="13"/>
        <v/>
      </c>
      <c r="G220" s="235" t="str">
        <f t="shared" si="14"/>
        <v>否</v>
      </c>
      <c r="H220" s="220" t="str">
        <f t="shared" si="15"/>
        <v>项</v>
      </c>
    </row>
    <row r="221" ht="38.1" customHeight="1" spans="1:8">
      <c r="A221" s="220">
        <f t="shared" si="12"/>
        <v>7</v>
      </c>
      <c r="B221" s="236">
        <v>2320431</v>
      </c>
      <c r="C221" s="237" t="s">
        <v>1963</v>
      </c>
      <c r="D221" s="238">
        <v>2379</v>
      </c>
      <c r="E221" s="238">
        <v>2379</v>
      </c>
      <c r="F221" s="234">
        <f t="shared" si="13"/>
        <v>0</v>
      </c>
      <c r="G221" s="235" t="str">
        <f t="shared" si="14"/>
        <v>是</v>
      </c>
      <c r="H221" s="220" t="str">
        <f t="shared" si="15"/>
        <v>项</v>
      </c>
    </row>
    <row r="222" s="218" customFormat="1" ht="38.1" customHeight="1" spans="1:10">
      <c r="A222" s="220">
        <f t="shared" si="12"/>
        <v>7</v>
      </c>
      <c r="B222" s="236">
        <v>2320432</v>
      </c>
      <c r="C222" s="237" t="s">
        <v>1964</v>
      </c>
      <c r="D222" s="238"/>
      <c r="E222" s="238">
        <v>500</v>
      </c>
      <c r="F222" s="234" t="str">
        <f t="shared" si="13"/>
        <v/>
      </c>
      <c r="G222" s="235" t="str">
        <f t="shared" si="14"/>
        <v>是</v>
      </c>
      <c r="H222" s="220" t="str">
        <f t="shared" si="15"/>
        <v>项</v>
      </c>
      <c r="J222" s="220"/>
    </row>
    <row r="223" s="218" customFormat="1" ht="38.1" customHeight="1" spans="1:10">
      <c r="A223" s="220">
        <f t="shared" si="12"/>
        <v>7</v>
      </c>
      <c r="B223" s="236">
        <v>2320433</v>
      </c>
      <c r="C223" s="237" t="s">
        <v>1965</v>
      </c>
      <c r="D223" s="238">
        <v>12286</v>
      </c>
      <c r="E223" s="238">
        <v>14302</v>
      </c>
      <c r="F223" s="234">
        <f t="shared" si="13"/>
        <v>0.164</v>
      </c>
      <c r="G223" s="235" t="str">
        <f t="shared" si="14"/>
        <v>是</v>
      </c>
      <c r="H223" s="220" t="str">
        <f t="shared" si="15"/>
        <v>项</v>
      </c>
      <c r="J223" s="220"/>
    </row>
    <row r="224" s="218" customFormat="1" ht="38.1" customHeight="1" spans="1:10">
      <c r="A224" s="220">
        <f t="shared" si="12"/>
        <v>7</v>
      </c>
      <c r="B224" s="236">
        <v>2320498</v>
      </c>
      <c r="C224" s="237" t="s">
        <v>1966</v>
      </c>
      <c r="D224" s="238">
        <v>2374</v>
      </c>
      <c r="E224" s="238">
        <v>5473</v>
      </c>
      <c r="F224" s="234">
        <f t="shared" si="13"/>
        <v>1.305</v>
      </c>
      <c r="G224" s="235" t="str">
        <f t="shared" si="14"/>
        <v>是</v>
      </c>
      <c r="H224" s="220" t="str">
        <f t="shared" si="15"/>
        <v>项</v>
      </c>
      <c r="J224" s="220"/>
    </row>
    <row r="225" ht="38.1" customHeight="1" spans="1:8">
      <c r="A225" s="220">
        <f t="shared" si="12"/>
        <v>7</v>
      </c>
      <c r="B225" s="236">
        <v>2320499</v>
      </c>
      <c r="C225" s="237" t="s">
        <v>1967</v>
      </c>
      <c r="D225" s="238"/>
      <c r="E225" s="238"/>
      <c r="F225" s="234" t="str">
        <f t="shared" si="13"/>
        <v/>
      </c>
      <c r="G225" s="235" t="str">
        <f t="shared" si="14"/>
        <v>否</v>
      </c>
      <c r="H225" s="220" t="str">
        <f t="shared" si="15"/>
        <v>项</v>
      </c>
    </row>
    <row r="226" s="218" customFormat="1" ht="38.1" customHeight="1" spans="1:8">
      <c r="A226" s="220">
        <f t="shared" si="12"/>
        <v>3</v>
      </c>
      <c r="B226" s="231">
        <v>233</v>
      </c>
      <c r="C226" s="232" t="s">
        <v>1396</v>
      </c>
      <c r="D226" s="233">
        <f>D227</f>
        <v>224</v>
      </c>
      <c r="E226" s="233">
        <f>E227</f>
        <v>541</v>
      </c>
      <c r="F226" s="234">
        <f t="shared" si="13"/>
        <v>1.415</v>
      </c>
      <c r="G226" s="235" t="str">
        <f t="shared" si="14"/>
        <v>是</v>
      </c>
      <c r="H226" s="220" t="str">
        <f t="shared" si="15"/>
        <v>类</v>
      </c>
    </row>
    <row r="227" s="218" customFormat="1" ht="38.1" customHeight="1" spans="1:8">
      <c r="A227" s="220">
        <f t="shared" si="12"/>
        <v>5</v>
      </c>
      <c r="B227" s="241">
        <v>23304</v>
      </c>
      <c r="C227" s="237" t="s">
        <v>1968</v>
      </c>
      <c r="D227" s="238">
        <f>SUM(D228:D243)</f>
        <v>224</v>
      </c>
      <c r="E227" s="238">
        <f>SUM(E228:E243)</f>
        <v>541</v>
      </c>
      <c r="F227" s="234">
        <f t="shared" si="13"/>
        <v>1.415</v>
      </c>
      <c r="G227" s="235" t="str">
        <f t="shared" si="14"/>
        <v>是</v>
      </c>
      <c r="H227" s="220" t="str">
        <f t="shared" si="15"/>
        <v>款</v>
      </c>
    </row>
    <row r="228" ht="38.1" customHeight="1" spans="1:8">
      <c r="A228" s="220">
        <f t="shared" si="12"/>
        <v>7</v>
      </c>
      <c r="B228" s="236">
        <v>2330401</v>
      </c>
      <c r="C228" s="237" t="s">
        <v>1969</v>
      </c>
      <c r="D228" s="238"/>
      <c r="E228" s="238"/>
      <c r="F228" s="234" t="str">
        <f t="shared" si="13"/>
        <v/>
      </c>
      <c r="G228" s="235" t="str">
        <f t="shared" si="14"/>
        <v>否</v>
      </c>
      <c r="H228" s="220" t="str">
        <f t="shared" si="15"/>
        <v>项</v>
      </c>
    </row>
    <row r="229" s="218" customFormat="1" ht="38.1" customHeight="1" spans="1:10">
      <c r="A229" s="220">
        <f t="shared" si="12"/>
        <v>7</v>
      </c>
      <c r="B229" s="236">
        <v>2330402</v>
      </c>
      <c r="C229" s="242" t="s">
        <v>1970</v>
      </c>
      <c r="D229" s="238"/>
      <c r="E229" s="238"/>
      <c r="F229" s="234" t="str">
        <f t="shared" si="13"/>
        <v/>
      </c>
      <c r="G229" s="235" t="str">
        <f t="shared" si="14"/>
        <v>否</v>
      </c>
      <c r="H229" s="220" t="str">
        <f t="shared" si="15"/>
        <v>项</v>
      </c>
      <c r="J229" s="220"/>
    </row>
    <row r="230" ht="38.1" customHeight="1" spans="1:8">
      <c r="A230" s="220">
        <f t="shared" si="12"/>
        <v>7</v>
      </c>
      <c r="B230" s="236">
        <v>2330405</v>
      </c>
      <c r="C230" s="237" t="s">
        <v>1971</v>
      </c>
      <c r="D230" s="238"/>
      <c r="E230" s="238"/>
      <c r="F230" s="234" t="str">
        <f t="shared" si="13"/>
        <v/>
      </c>
      <c r="G230" s="235" t="str">
        <f t="shared" si="14"/>
        <v>否</v>
      </c>
      <c r="H230" s="220" t="str">
        <f t="shared" si="15"/>
        <v>项</v>
      </c>
    </row>
    <row r="231" s="218" customFormat="1" ht="38.1" customHeight="1" spans="1:10">
      <c r="A231" s="220">
        <f t="shared" si="12"/>
        <v>7</v>
      </c>
      <c r="B231" s="236">
        <v>2330411</v>
      </c>
      <c r="C231" s="237" t="s">
        <v>1972</v>
      </c>
      <c r="D231" s="238">
        <v>69</v>
      </c>
      <c r="E231" s="238">
        <v>16</v>
      </c>
      <c r="F231" s="234">
        <f t="shared" si="13"/>
        <v>-0.768</v>
      </c>
      <c r="G231" s="235" t="str">
        <f t="shared" si="14"/>
        <v>是</v>
      </c>
      <c r="H231" s="220" t="str">
        <f t="shared" si="15"/>
        <v>项</v>
      </c>
      <c r="J231" s="220"/>
    </row>
    <row r="232" s="218" customFormat="1" ht="38.1" customHeight="1" spans="1:10">
      <c r="A232" s="220">
        <f t="shared" si="12"/>
        <v>7</v>
      </c>
      <c r="B232" s="236">
        <v>2330413</v>
      </c>
      <c r="C232" s="237" t="s">
        <v>1973</v>
      </c>
      <c r="D232" s="238"/>
      <c r="E232" s="238"/>
      <c r="F232" s="234" t="str">
        <f t="shared" si="13"/>
        <v/>
      </c>
      <c r="G232" s="235" t="str">
        <f t="shared" si="14"/>
        <v>否</v>
      </c>
      <c r="H232" s="220" t="str">
        <f t="shared" si="15"/>
        <v>项</v>
      </c>
      <c r="J232" s="220"/>
    </row>
    <row r="233" ht="38.1" customHeight="1" spans="1:8">
      <c r="A233" s="220">
        <f t="shared" si="12"/>
        <v>7</v>
      </c>
      <c r="B233" s="236">
        <v>2330414</v>
      </c>
      <c r="C233" s="237" t="s">
        <v>1974</v>
      </c>
      <c r="D233" s="238"/>
      <c r="E233" s="238"/>
      <c r="F233" s="234" t="str">
        <f t="shared" si="13"/>
        <v/>
      </c>
      <c r="G233" s="235" t="str">
        <f t="shared" si="14"/>
        <v>否</v>
      </c>
      <c r="H233" s="220" t="str">
        <f t="shared" si="15"/>
        <v>项</v>
      </c>
    </row>
    <row r="234" ht="38.1" customHeight="1" spans="1:8">
      <c r="A234" s="220">
        <f t="shared" si="12"/>
        <v>7</v>
      </c>
      <c r="B234" s="236">
        <v>2330416</v>
      </c>
      <c r="C234" s="237" t="s">
        <v>1975</v>
      </c>
      <c r="D234" s="238"/>
      <c r="E234" s="238"/>
      <c r="F234" s="234" t="str">
        <f t="shared" si="13"/>
        <v/>
      </c>
      <c r="G234" s="235" t="str">
        <f t="shared" si="14"/>
        <v>否</v>
      </c>
      <c r="H234" s="220" t="str">
        <f t="shared" si="15"/>
        <v>项</v>
      </c>
    </row>
    <row r="235" ht="38.1" customHeight="1" spans="1:8">
      <c r="A235" s="220">
        <f t="shared" si="12"/>
        <v>7</v>
      </c>
      <c r="B235" s="236">
        <v>2330417</v>
      </c>
      <c r="C235" s="237" t="s">
        <v>1976</v>
      </c>
      <c r="D235" s="238"/>
      <c r="E235" s="238"/>
      <c r="F235" s="234" t="str">
        <f t="shared" si="13"/>
        <v/>
      </c>
      <c r="G235" s="235" t="str">
        <f t="shared" si="14"/>
        <v>否</v>
      </c>
      <c r="H235" s="220" t="str">
        <f t="shared" si="15"/>
        <v>项</v>
      </c>
    </row>
    <row r="236" ht="38.1" customHeight="1" spans="1:8">
      <c r="A236" s="220">
        <f t="shared" si="12"/>
        <v>7</v>
      </c>
      <c r="B236" s="236">
        <v>2330418</v>
      </c>
      <c r="C236" s="237" t="s">
        <v>1977</v>
      </c>
      <c r="D236" s="238"/>
      <c r="E236" s="238"/>
      <c r="F236" s="234" t="str">
        <f t="shared" si="13"/>
        <v/>
      </c>
      <c r="G236" s="235" t="str">
        <f t="shared" si="14"/>
        <v>否</v>
      </c>
      <c r="H236" s="220" t="str">
        <f t="shared" si="15"/>
        <v>项</v>
      </c>
    </row>
    <row r="237" ht="38.1" customHeight="1" spans="1:8">
      <c r="A237" s="220">
        <f t="shared" si="12"/>
        <v>7</v>
      </c>
      <c r="B237" s="236">
        <v>2330419</v>
      </c>
      <c r="C237" s="237" t="s">
        <v>1978</v>
      </c>
      <c r="D237" s="238"/>
      <c r="E237" s="238"/>
      <c r="F237" s="234" t="str">
        <f t="shared" si="13"/>
        <v/>
      </c>
      <c r="G237" s="235" t="str">
        <f t="shared" si="14"/>
        <v>否</v>
      </c>
      <c r="H237" s="220" t="str">
        <f t="shared" si="15"/>
        <v>项</v>
      </c>
    </row>
    <row r="238" ht="38.1" customHeight="1" spans="1:8">
      <c r="A238" s="220">
        <f t="shared" si="12"/>
        <v>7</v>
      </c>
      <c r="B238" s="236">
        <v>2330420</v>
      </c>
      <c r="C238" s="237" t="s">
        <v>1979</v>
      </c>
      <c r="D238" s="238"/>
      <c r="E238" s="238"/>
      <c r="F238" s="234" t="str">
        <f t="shared" si="13"/>
        <v/>
      </c>
      <c r="G238" s="235" t="str">
        <f t="shared" si="14"/>
        <v>否</v>
      </c>
      <c r="H238" s="220" t="str">
        <f t="shared" si="15"/>
        <v>项</v>
      </c>
    </row>
    <row r="239" ht="38.1" customHeight="1" spans="1:8">
      <c r="A239" s="220">
        <f t="shared" si="12"/>
        <v>7</v>
      </c>
      <c r="B239" s="236">
        <v>2330431</v>
      </c>
      <c r="C239" s="237" t="s">
        <v>1980</v>
      </c>
      <c r="D239" s="238"/>
      <c r="E239" s="238"/>
      <c r="F239" s="234" t="str">
        <f t="shared" si="13"/>
        <v/>
      </c>
      <c r="G239" s="235" t="str">
        <f t="shared" si="14"/>
        <v>否</v>
      </c>
      <c r="H239" s="220" t="str">
        <f t="shared" si="15"/>
        <v>项</v>
      </c>
    </row>
    <row r="240" ht="38.1" customHeight="1" spans="1:8">
      <c r="A240" s="220">
        <f t="shared" si="12"/>
        <v>7</v>
      </c>
      <c r="B240" s="236">
        <v>2330432</v>
      </c>
      <c r="C240" s="237" t="s">
        <v>1981</v>
      </c>
      <c r="D240" s="238">
        <v>26</v>
      </c>
      <c r="E240" s="238">
        <v>85</v>
      </c>
      <c r="F240" s="234">
        <f t="shared" si="13"/>
        <v>2.269</v>
      </c>
      <c r="G240" s="235" t="str">
        <f t="shared" si="14"/>
        <v>是</v>
      </c>
      <c r="H240" s="220" t="str">
        <f t="shared" si="15"/>
        <v>项</v>
      </c>
    </row>
    <row r="241" s="218" customFormat="1" ht="38.1" customHeight="1" spans="1:10">
      <c r="A241" s="220">
        <f t="shared" si="12"/>
        <v>7</v>
      </c>
      <c r="B241" s="236">
        <v>2330433</v>
      </c>
      <c r="C241" s="237" t="s">
        <v>1982</v>
      </c>
      <c r="D241" s="238">
        <v>64</v>
      </c>
      <c r="E241" s="238">
        <v>220</v>
      </c>
      <c r="F241" s="234">
        <f t="shared" si="13"/>
        <v>2.438</v>
      </c>
      <c r="G241" s="235" t="str">
        <f t="shared" si="14"/>
        <v>是</v>
      </c>
      <c r="H241" s="220" t="str">
        <f t="shared" si="15"/>
        <v>项</v>
      </c>
      <c r="J241" s="220"/>
    </row>
    <row r="242" ht="38.1" customHeight="1" spans="1:8">
      <c r="A242" s="220">
        <f t="shared" si="12"/>
        <v>7</v>
      </c>
      <c r="B242" s="236">
        <v>2330498</v>
      </c>
      <c r="C242" s="237" t="s">
        <v>1983</v>
      </c>
      <c r="D242" s="238">
        <v>65</v>
      </c>
      <c r="E242" s="238">
        <v>220</v>
      </c>
      <c r="F242" s="234">
        <f t="shared" si="13"/>
        <v>2.385</v>
      </c>
      <c r="G242" s="235" t="str">
        <f t="shared" si="14"/>
        <v>是</v>
      </c>
      <c r="H242" s="220" t="str">
        <f t="shared" si="15"/>
        <v>项</v>
      </c>
    </row>
    <row r="243" ht="38.1" customHeight="1" spans="1:8">
      <c r="A243" s="220">
        <f t="shared" si="12"/>
        <v>7</v>
      </c>
      <c r="B243" s="236">
        <v>2330499</v>
      </c>
      <c r="C243" s="237" t="s">
        <v>1984</v>
      </c>
      <c r="D243" s="238"/>
      <c r="E243" s="238"/>
      <c r="F243" s="234" t="str">
        <f t="shared" si="13"/>
        <v/>
      </c>
      <c r="G243" s="235" t="str">
        <f t="shared" si="14"/>
        <v>否</v>
      </c>
      <c r="H243" s="220" t="str">
        <f t="shared" si="15"/>
        <v>项</v>
      </c>
    </row>
    <row r="244" ht="38.1" customHeight="1" spans="1:8">
      <c r="A244" s="220">
        <f t="shared" si="12"/>
        <v>3</v>
      </c>
      <c r="B244" s="244">
        <v>234</v>
      </c>
      <c r="C244" s="232" t="s">
        <v>1414</v>
      </c>
      <c r="D244" s="233"/>
      <c r="E244" s="238"/>
      <c r="F244" s="234" t="str">
        <f t="shared" si="13"/>
        <v/>
      </c>
      <c r="G244" s="235" t="str">
        <f t="shared" si="14"/>
        <v>是</v>
      </c>
      <c r="H244" s="220" t="str">
        <f t="shared" si="15"/>
        <v>类</v>
      </c>
    </row>
    <row r="245" ht="38.1" customHeight="1" spans="1:8">
      <c r="A245" s="220">
        <f t="shared" si="12"/>
        <v>5</v>
      </c>
      <c r="B245" s="245">
        <v>23401</v>
      </c>
      <c r="C245" s="237" t="s">
        <v>1985</v>
      </c>
      <c r="D245" s="238"/>
      <c r="E245" s="238"/>
      <c r="F245" s="234" t="str">
        <f t="shared" si="13"/>
        <v/>
      </c>
      <c r="G245" s="235" t="str">
        <f t="shared" si="14"/>
        <v>否</v>
      </c>
      <c r="H245" s="220" t="str">
        <f t="shared" si="15"/>
        <v>款</v>
      </c>
    </row>
    <row r="246" ht="38.1" customHeight="1" spans="1:8">
      <c r="A246" s="220">
        <f t="shared" si="12"/>
        <v>7</v>
      </c>
      <c r="B246" s="245">
        <v>2340101</v>
      </c>
      <c r="C246" s="237" t="s">
        <v>1986</v>
      </c>
      <c r="D246" s="238"/>
      <c r="E246" s="238"/>
      <c r="F246" s="234" t="str">
        <f t="shared" si="13"/>
        <v/>
      </c>
      <c r="G246" s="235" t="str">
        <f t="shared" si="14"/>
        <v>否</v>
      </c>
      <c r="H246" s="220" t="str">
        <f t="shared" si="15"/>
        <v>项</v>
      </c>
    </row>
    <row r="247" ht="38.1" customHeight="1" spans="1:8">
      <c r="A247" s="220">
        <f t="shared" si="12"/>
        <v>7</v>
      </c>
      <c r="B247" s="245">
        <v>2340102</v>
      </c>
      <c r="C247" s="237" t="s">
        <v>1987</v>
      </c>
      <c r="D247" s="238"/>
      <c r="E247" s="238"/>
      <c r="F247" s="234" t="str">
        <f t="shared" si="13"/>
        <v/>
      </c>
      <c r="G247" s="235" t="str">
        <f t="shared" si="14"/>
        <v>否</v>
      </c>
      <c r="H247" s="220" t="str">
        <f t="shared" si="15"/>
        <v>项</v>
      </c>
    </row>
    <row r="248" ht="38.1" customHeight="1" spans="1:8">
      <c r="A248" s="220">
        <f t="shared" si="12"/>
        <v>7</v>
      </c>
      <c r="B248" s="245">
        <v>2340103</v>
      </c>
      <c r="C248" s="237" t="s">
        <v>1988</v>
      </c>
      <c r="D248" s="238"/>
      <c r="E248" s="238"/>
      <c r="F248" s="234" t="str">
        <f t="shared" si="13"/>
        <v/>
      </c>
      <c r="G248" s="235" t="str">
        <f t="shared" si="14"/>
        <v>否</v>
      </c>
      <c r="H248" s="220" t="str">
        <f t="shared" si="15"/>
        <v>项</v>
      </c>
    </row>
    <row r="249" ht="38.1" customHeight="1" spans="1:8">
      <c r="A249" s="220">
        <f t="shared" si="12"/>
        <v>7</v>
      </c>
      <c r="B249" s="245">
        <v>2340104</v>
      </c>
      <c r="C249" s="237" t="s">
        <v>1989</v>
      </c>
      <c r="D249" s="238"/>
      <c r="E249" s="238"/>
      <c r="F249" s="234" t="str">
        <f t="shared" si="13"/>
        <v/>
      </c>
      <c r="G249" s="235" t="str">
        <f t="shared" si="14"/>
        <v>否</v>
      </c>
      <c r="H249" s="220" t="str">
        <f t="shared" si="15"/>
        <v>项</v>
      </c>
    </row>
    <row r="250" ht="38.1" customHeight="1" spans="1:8">
      <c r="A250" s="220">
        <f t="shared" si="12"/>
        <v>7</v>
      </c>
      <c r="B250" s="245">
        <v>2340105</v>
      </c>
      <c r="C250" s="237" t="s">
        <v>1990</v>
      </c>
      <c r="D250" s="238"/>
      <c r="E250" s="238"/>
      <c r="F250" s="234" t="str">
        <f t="shared" si="13"/>
        <v/>
      </c>
      <c r="G250" s="235" t="str">
        <f t="shared" si="14"/>
        <v>否</v>
      </c>
      <c r="H250" s="220" t="str">
        <f t="shared" si="15"/>
        <v>项</v>
      </c>
    </row>
    <row r="251" ht="38.1" customHeight="1" spans="1:8">
      <c r="A251" s="220">
        <f t="shared" si="12"/>
        <v>7</v>
      </c>
      <c r="B251" s="245">
        <v>2340106</v>
      </c>
      <c r="C251" s="237" t="s">
        <v>1991</v>
      </c>
      <c r="D251" s="238"/>
      <c r="E251" s="238"/>
      <c r="F251" s="234" t="str">
        <f t="shared" si="13"/>
        <v/>
      </c>
      <c r="G251" s="235" t="str">
        <f t="shared" si="14"/>
        <v>否</v>
      </c>
      <c r="H251" s="220" t="str">
        <f t="shared" si="15"/>
        <v>项</v>
      </c>
    </row>
    <row r="252" ht="38.1" customHeight="1" spans="1:8">
      <c r="A252" s="220">
        <f t="shared" si="12"/>
        <v>7</v>
      </c>
      <c r="B252" s="245">
        <v>2340107</v>
      </c>
      <c r="C252" s="237" t="s">
        <v>1992</v>
      </c>
      <c r="D252" s="238"/>
      <c r="E252" s="238"/>
      <c r="F252" s="234" t="str">
        <f t="shared" si="13"/>
        <v/>
      </c>
      <c r="G252" s="235" t="str">
        <f t="shared" si="14"/>
        <v>否</v>
      </c>
      <c r="H252" s="220" t="str">
        <f t="shared" si="15"/>
        <v>项</v>
      </c>
    </row>
    <row r="253" ht="38.1" customHeight="1" spans="1:8">
      <c r="A253" s="220">
        <f t="shared" si="12"/>
        <v>7</v>
      </c>
      <c r="B253" s="245">
        <v>2340108</v>
      </c>
      <c r="C253" s="237" t="s">
        <v>1993</v>
      </c>
      <c r="D253" s="238"/>
      <c r="E253" s="238"/>
      <c r="F253" s="234" t="str">
        <f t="shared" si="13"/>
        <v/>
      </c>
      <c r="G253" s="235" t="str">
        <f t="shared" si="14"/>
        <v>否</v>
      </c>
      <c r="H253" s="220" t="str">
        <f t="shared" si="15"/>
        <v>项</v>
      </c>
    </row>
    <row r="254" ht="38.1" customHeight="1" spans="1:8">
      <c r="A254" s="220">
        <f t="shared" si="12"/>
        <v>7</v>
      </c>
      <c r="B254" s="245">
        <v>2340109</v>
      </c>
      <c r="C254" s="237" t="s">
        <v>1994</v>
      </c>
      <c r="D254" s="238"/>
      <c r="E254" s="238"/>
      <c r="F254" s="234" t="str">
        <f t="shared" si="13"/>
        <v/>
      </c>
      <c r="G254" s="235" t="str">
        <f t="shared" si="14"/>
        <v>否</v>
      </c>
      <c r="H254" s="220" t="str">
        <f t="shared" si="15"/>
        <v>项</v>
      </c>
    </row>
    <row r="255" ht="38.1" customHeight="1" spans="1:8">
      <c r="A255" s="220">
        <f t="shared" si="12"/>
        <v>7</v>
      </c>
      <c r="B255" s="245">
        <v>2340110</v>
      </c>
      <c r="C255" s="237" t="s">
        <v>1995</v>
      </c>
      <c r="D255" s="238"/>
      <c r="E255" s="238"/>
      <c r="F255" s="234" t="str">
        <f t="shared" si="13"/>
        <v/>
      </c>
      <c r="G255" s="235" t="str">
        <f t="shared" si="14"/>
        <v>否</v>
      </c>
      <c r="H255" s="220" t="str">
        <f t="shared" si="15"/>
        <v>项</v>
      </c>
    </row>
    <row r="256" ht="38.1" customHeight="1" spans="1:8">
      <c r="A256" s="220">
        <f t="shared" si="12"/>
        <v>7</v>
      </c>
      <c r="B256" s="245">
        <v>2340111</v>
      </c>
      <c r="C256" s="237" t="s">
        <v>1996</v>
      </c>
      <c r="D256" s="238"/>
      <c r="E256" s="238"/>
      <c r="F256" s="234" t="str">
        <f t="shared" si="13"/>
        <v/>
      </c>
      <c r="G256" s="235" t="str">
        <f t="shared" si="14"/>
        <v>否</v>
      </c>
      <c r="H256" s="220" t="str">
        <f t="shared" si="15"/>
        <v>项</v>
      </c>
    </row>
    <row r="257" ht="38.1" customHeight="1" spans="1:8">
      <c r="A257" s="220">
        <f t="shared" si="12"/>
        <v>7</v>
      </c>
      <c r="B257" s="245">
        <v>2340199</v>
      </c>
      <c r="C257" s="237" t="s">
        <v>1997</v>
      </c>
      <c r="D257" s="238"/>
      <c r="E257" s="238"/>
      <c r="F257" s="234" t="str">
        <f t="shared" si="13"/>
        <v/>
      </c>
      <c r="G257" s="235" t="str">
        <f t="shared" si="14"/>
        <v>否</v>
      </c>
      <c r="H257" s="220" t="str">
        <f t="shared" si="15"/>
        <v>项</v>
      </c>
    </row>
    <row r="258" ht="38.1" customHeight="1" spans="1:8">
      <c r="A258" s="220">
        <f t="shared" si="12"/>
        <v>5</v>
      </c>
      <c r="B258" s="245">
        <v>23402</v>
      </c>
      <c r="C258" s="237" t="s">
        <v>1998</v>
      </c>
      <c r="D258" s="238"/>
      <c r="E258" s="238"/>
      <c r="F258" s="234" t="str">
        <f t="shared" si="13"/>
        <v/>
      </c>
      <c r="G258" s="235" t="str">
        <f t="shared" si="14"/>
        <v>否</v>
      </c>
      <c r="H258" s="220" t="str">
        <f t="shared" si="15"/>
        <v>款</v>
      </c>
    </row>
    <row r="259" ht="38.1" customHeight="1" spans="1:8">
      <c r="A259" s="220">
        <f t="shared" si="12"/>
        <v>7</v>
      </c>
      <c r="B259" s="245">
        <v>2340201</v>
      </c>
      <c r="C259" s="237" t="s">
        <v>1999</v>
      </c>
      <c r="D259" s="238"/>
      <c r="E259" s="238"/>
      <c r="F259" s="234" t="str">
        <f t="shared" si="13"/>
        <v/>
      </c>
      <c r="G259" s="235" t="str">
        <f t="shared" si="14"/>
        <v>否</v>
      </c>
      <c r="H259" s="220" t="str">
        <f t="shared" si="15"/>
        <v>项</v>
      </c>
    </row>
    <row r="260" ht="38.1" customHeight="1" spans="1:8">
      <c r="A260" s="220">
        <f t="shared" si="12"/>
        <v>7</v>
      </c>
      <c r="B260" s="245">
        <v>2340202</v>
      </c>
      <c r="C260" s="237" t="s">
        <v>2000</v>
      </c>
      <c r="D260" s="238"/>
      <c r="E260" s="238"/>
      <c r="F260" s="234" t="str">
        <f t="shared" si="13"/>
        <v/>
      </c>
      <c r="G260" s="235" t="str">
        <f t="shared" si="14"/>
        <v>否</v>
      </c>
      <c r="H260" s="220" t="str">
        <f t="shared" si="15"/>
        <v>项</v>
      </c>
    </row>
    <row r="261" ht="38.1" customHeight="1" spans="1:8">
      <c r="A261" s="220">
        <f t="shared" ref="A261:A265" si="16">LEN(B261)</f>
        <v>7</v>
      </c>
      <c r="B261" s="245">
        <v>2340203</v>
      </c>
      <c r="C261" s="237" t="s">
        <v>2001</v>
      </c>
      <c r="D261" s="238"/>
      <c r="E261" s="238"/>
      <c r="F261" s="234" t="str">
        <f t="shared" ref="F261:F275" si="17">IF(D261&gt;0,E261/D261-1,IF(D261&lt;0,-(E261/D261-1),""))</f>
        <v/>
      </c>
      <c r="G261" s="235" t="str">
        <f t="shared" ref="G261:G275" si="18">IF(LEN(B261)=3,"是",IF(C261&lt;&gt;"",IF(SUM(D261:E261)&lt;&gt;0,"是","否"),"是"))</f>
        <v>否</v>
      </c>
      <c r="H261" s="220" t="str">
        <f t="shared" ref="H261:H264" si="19">IF(LEN(B261)=3,"类",IF(LEN(B261)=5,"款","项"))</f>
        <v>项</v>
      </c>
    </row>
    <row r="262" ht="38.1" customHeight="1" spans="1:8">
      <c r="A262" s="220">
        <f t="shared" si="16"/>
        <v>7</v>
      </c>
      <c r="B262" s="245">
        <v>2340204</v>
      </c>
      <c r="C262" s="237" t="s">
        <v>2002</v>
      </c>
      <c r="D262" s="238"/>
      <c r="E262" s="238"/>
      <c r="F262" s="234" t="str">
        <f t="shared" si="17"/>
        <v/>
      </c>
      <c r="G262" s="235" t="str">
        <f t="shared" si="18"/>
        <v>否</v>
      </c>
      <c r="H262" s="220" t="str">
        <f t="shared" si="19"/>
        <v>项</v>
      </c>
    </row>
    <row r="263" ht="38.1" customHeight="1" spans="1:8">
      <c r="A263" s="220">
        <f t="shared" si="16"/>
        <v>7</v>
      </c>
      <c r="B263" s="245">
        <v>2340205</v>
      </c>
      <c r="C263" s="237" t="s">
        <v>2003</v>
      </c>
      <c r="D263" s="238"/>
      <c r="E263" s="238"/>
      <c r="F263" s="234" t="str">
        <f t="shared" si="17"/>
        <v/>
      </c>
      <c r="G263" s="235" t="str">
        <f t="shared" si="18"/>
        <v>否</v>
      </c>
      <c r="H263" s="220" t="str">
        <f t="shared" si="19"/>
        <v>项</v>
      </c>
    </row>
    <row r="264" ht="38.1" customHeight="1" spans="1:8">
      <c r="A264" s="220">
        <f t="shared" si="16"/>
        <v>7</v>
      </c>
      <c r="B264" s="245">
        <v>2340299</v>
      </c>
      <c r="C264" s="237" t="s">
        <v>2004</v>
      </c>
      <c r="D264" s="238"/>
      <c r="E264" s="238"/>
      <c r="F264" s="234" t="str">
        <f t="shared" si="17"/>
        <v/>
      </c>
      <c r="G264" s="235" t="str">
        <f t="shared" si="18"/>
        <v>否</v>
      </c>
      <c r="H264" s="220" t="str">
        <f t="shared" si="19"/>
        <v>项</v>
      </c>
    </row>
    <row r="265" ht="38.1" customHeight="1" spans="1:7">
      <c r="A265" s="220">
        <f t="shared" si="16"/>
        <v>0</v>
      </c>
      <c r="B265" s="246"/>
      <c r="C265" s="232"/>
      <c r="D265" s="233"/>
      <c r="E265" s="238"/>
      <c r="F265" s="234" t="str">
        <f t="shared" si="17"/>
        <v/>
      </c>
      <c r="G265" s="235" t="str">
        <f t="shared" si="18"/>
        <v>是</v>
      </c>
    </row>
    <row r="266" ht="38.1" customHeight="1" spans="2:9">
      <c r="B266" s="247"/>
      <c r="C266" s="248" t="s">
        <v>1435</v>
      </c>
      <c r="D266" s="233">
        <f>SUM(D4,D20,,D32,D43,D101,D125,D177,D181,D208,D226,D244)</f>
        <v>435066</v>
      </c>
      <c r="E266" s="233">
        <f>SUM(E4,E20,,E32,E43,E101,E125,E177,E181,E208,E226,E244)</f>
        <v>247264</v>
      </c>
      <c r="F266" s="234">
        <f t="shared" si="17"/>
        <v>-0.432</v>
      </c>
      <c r="G266" s="235" t="str">
        <f t="shared" si="18"/>
        <v>是</v>
      </c>
      <c r="I266" s="220">
        <v>24.35</v>
      </c>
    </row>
    <row r="267" ht="38.1" customHeight="1" spans="1:7">
      <c r="A267" s="220">
        <f t="shared" ref="A267:A276" si="20">LEN(B267)</f>
        <v>3</v>
      </c>
      <c r="B267" s="249" t="s">
        <v>1436</v>
      </c>
      <c r="C267" s="250" t="s">
        <v>128</v>
      </c>
      <c r="D267" s="233">
        <f>SUM(D268:D273)</f>
        <v>24361</v>
      </c>
      <c r="E267" s="233">
        <f>SUM(E268:E273)</f>
        <v>93872</v>
      </c>
      <c r="F267" s="234">
        <f t="shared" si="17"/>
        <v>2.853</v>
      </c>
      <c r="G267" s="235" t="str">
        <f t="shared" si="18"/>
        <v>是</v>
      </c>
    </row>
    <row r="268" ht="38.1" customHeight="1" spans="1:7">
      <c r="A268" s="220">
        <f t="shared" si="20"/>
        <v>5</v>
      </c>
      <c r="B268" s="249" t="s">
        <v>1437</v>
      </c>
      <c r="C268" s="251" t="s">
        <v>1438</v>
      </c>
      <c r="D268" s="238"/>
      <c r="E268" s="238"/>
      <c r="F268" s="234" t="str">
        <f t="shared" si="17"/>
        <v/>
      </c>
      <c r="G268" s="235" t="str">
        <f t="shared" si="18"/>
        <v>否</v>
      </c>
    </row>
    <row r="269" ht="38.1" customHeight="1" spans="1:8">
      <c r="A269" s="220">
        <f t="shared" si="20"/>
        <v>7</v>
      </c>
      <c r="B269" s="252" t="s">
        <v>2005</v>
      </c>
      <c r="C269" s="253" t="s">
        <v>2006</v>
      </c>
      <c r="D269" s="238"/>
      <c r="E269" s="238"/>
      <c r="F269" s="234" t="str">
        <f t="shared" si="17"/>
        <v/>
      </c>
      <c r="G269" s="235" t="str">
        <f t="shared" si="18"/>
        <v>否</v>
      </c>
      <c r="H269" s="218"/>
    </row>
    <row r="270" ht="38.1" customHeight="1" spans="1:8">
      <c r="A270" s="220">
        <f t="shared" si="20"/>
        <v>7</v>
      </c>
      <c r="B270" s="252" t="s">
        <v>1439</v>
      </c>
      <c r="C270" s="254" t="s">
        <v>1440</v>
      </c>
      <c r="D270" s="238"/>
      <c r="E270" s="238"/>
      <c r="F270" s="234" t="str">
        <f t="shared" si="17"/>
        <v/>
      </c>
      <c r="G270" s="235" t="str">
        <f t="shared" si="18"/>
        <v>否</v>
      </c>
      <c r="H270" s="218"/>
    </row>
    <row r="271" ht="38.1" customHeight="1" spans="1:8">
      <c r="A271" s="220">
        <f t="shared" si="20"/>
        <v>5</v>
      </c>
      <c r="B271" s="255" t="s">
        <v>1459</v>
      </c>
      <c r="C271" s="251" t="s">
        <v>2007</v>
      </c>
      <c r="D271" s="233"/>
      <c r="E271" s="233"/>
      <c r="F271" s="234" t="str">
        <f t="shared" si="17"/>
        <v/>
      </c>
      <c r="G271" s="235" t="str">
        <f t="shared" si="18"/>
        <v>否</v>
      </c>
      <c r="H271" s="218"/>
    </row>
    <row r="272" ht="38.1" customHeight="1" spans="1:7">
      <c r="A272" s="220">
        <f t="shared" si="20"/>
        <v>5</v>
      </c>
      <c r="B272" s="249" t="s">
        <v>1461</v>
      </c>
      <c r="C272" s="250" t="s">
        <v>1462</v>
      </c>
      <c r="D272" s="233">
        <v>23016</v>
      </c>
      <c r="E272" s="256">
        <v>93872</v>
      </c>
      <c r="F272" s="234">
        <f t="shared" si="17"/>
        <v>3.079</v>
      </c>
      <c r="G272" s="235" t="str">
        <f t="shared" si="18"/>
        <v>是</v>
      </c>
    </row>
    <row r="273" ht="38.1" customHeight="1" spans="1:7">
      <c r="A273" s="220">
        <f t="shared" si="20"/>
        <v>5</v>
      </c>
      <c r="B273" s="249" t="s">
        <v>1463</v>
      </c>
      <c r="C273" s="250" t="s">
        <v>1464</v>
      </c>
      <c r="D273" s="233">
        <v>1345</v>
      </c>
      <c r="E273" s="233"/>
      <c r="F273" s="234">
        <f t="shared" si="17"/>
        <v>-1</v>
      </c>
      <c r="G273" s="235" t="str">
        <f t="shared" si="18"/>
        <v>是</v>
      </c>
    </row>
    <row r="274" ht="38.1" customHeight="1" spans="1:7">
      <c r="A274" s="220">
        <f t="shared" si="20"/>
        <v>3</v>
      </c>
      <c r="B274" s="257" t="s">
        <v>1465</v>
      </c>
      <c r="C274" s="258" t="s">
        <v>1466</v>
      </c>
      <c r="D274" s="233">
        <v>69960</v>
      </c>
      <c r="E274" s="233">
        <v>14400</v>
      </c>
      <c r="F274" s="234">
        <f t="shared" si="17"/>
        <v>-0.794</v>
      </c>
      <c r="G274" s="235" t="str">
        <f t="shared" si="18"/>
        <v>是</v>
      </c>
    </row>
    <row r="275" ht="38.1" customHeight="1" spans="1:7">
      <c r="A275" s="220">
        <f t="shared" si="20"/>
        <v>0</v>
      </c>
      <c r="B275" s="259"/>
      <c r="C275" s="260" t="s">
        <v>135</v>
      </c>
      <c r="D275" s="233">
        <f>SUM(D266,D267,D274)</f>
        <v>529387</v>
      </c>
      <c r="E275" s="256">
        <f>SUM(E266,E267,E274)</f>
        <v>355536</v>
      </c>
      <c r="F275" s="234">
        <f t="shared" si="17"/>
        <v>-0.328</v>
      </c>
      <c r="G275" s="235" t="str">
        <f t="shared" si="18"/>
        <v>是</v>
      </c>
    </row>
    <row r="276" ht="36" customHeight="1" spans="1:6">
      <c r="A276" s="220">
        <f t="shared" si="20"/>
        <v>0</v>
      </c>
      <c r="C276" s="224" t="s">
        <v>2008</v>
      </c>
      <c r="D276" s="233"/>
      <c r="E276" s="224"/>
      <c r="F276" s="224"/>
    </row>
    <row r="278" spans="4:4">
      <c r="D278" s="261"/>
    </row>
    <row r="280" spans="4:4">
      <c r="D280" s="261"/>
    </row>
    <row r="281" spans="4:4">
      <c r="D281" s="261"/>
    </row>
    <row r="283" spans="4:4">
      <c r="D283" s="261"/>
    </row>
    <row r="284" spans="4:4">
      <c r="D284" s="261"/>
    </row>
    <row r="285" spans="4:4">
      <c r="D285" s="261"/>
    </row>
    <row r="286" spans="4:4">
      <c r="D286" s="261"/>
    </row>
    <row r="288" spans="4:4">
      <c r="D288" s="261"/>
    </row>
  </sheetData>
  <autoFilter ref="A3:H276">
    <extLst/>
  </autoFilter>
  <mergeCells count="1">
    <mergeCell ref="C1:F1"/>
  </mergeCells>
  <conditionalFormatting sqref="C274">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E15"/>
  <sheetViews>
    <sheetView showGridLines="0" showZeros="0" view="pageBreakPreview" zoomScale="85" zoomScaleNormal="100" workbookViewId="0">
      <selection activeCell="C6" sqref="C6"/>
    </sheetView>
  </sheetViews>
  <sheetFormatPr defaultColWidth="9" defaultRowHeight="13.5" outlineLevelCol="4"/>
  <cols>
    <col min="1" max="1" width="52.1333333333333" style="199" customWidth="1"/>
    <col min="2" max="4" width="20.6333333333333" customWidth="1"/>
  </cols>
  <sheetData>
    <row r="1" s="198" customFormat="1" ht="45" customHeight="1" spans="1:5">
      <c r="A1" s="200" t="str">
        <f>YEAR(封面!$B$7)&amp;"年澄江市政府性基金支出表(市对下转移支付)"</f>
        <v>2022年澄江市政府性基金支出表(市对下转移支付)</v>
      </c>
      <c r="B1" s="200"/>
      <c r="C1" s="200"/>
      <c r="D1" s="200"/>
      <c r="E1" s="201"/>
    </row>
    <row r="2" ht="20.1" customHeight="1" spans="1:5">
      <c r="A2" s="202" t="s">
        <v>2009</v>
      </c>
      <c r="B2" s="203"/>
      <c r="C2" s="204"/>
      <c r="D2" s="204" t="s">
        <v>10</v>
      </c>
      <c r="E2" s="199"/>
    </row>
    <row r="3" ht="45" customHeight="1" spans="1:5">
      <c r="A3" s="205" t="s">
        <v>1671</v>
      </c>
      <c r="B3" s="46" t="str">
        <f>YEAR(封面!$B$7)-1&amp;"年预算数"</f>
        <v>2021年预算数</v>
      </c>
      <c r="C3" s="46" t="str">
        <f>YEAR(封面!$B$7)&amp;"年预算数"</f>
        <v>2022年预算数</v>
      </c>
      <c r="D3" s="46" t="s">
        <v>2010</v>
      </c>
      <c r="E3" s="206" t="s">
        <v>14</v>
      </c>
    </row>
    <row r="4" ht="36" customHeight="1" spans="1:5">
      <c r="A4" s="207" t="s">
        <v>1216</v>
      </c>
      <c r="B4" s="208">
        <v>300</v>
      </c>
      <c r="C4" s="208">
        <v>3</v>
      </c>
      <c r="D4" s="209">
        <f t="shared" ref="D4:D15" si="0">IF(B4&lt;&gt;0,C4/B4-1,"")</f>
        <v>-0.99</v>
      </c>
      <c r="E4" s="210" t="str">
        <f>IF(A4&lt;&gt;"",IF(SUM(B4:C4)&lt;&gt;0,"是","否"),"是")</f>
        <v>是</v>
      </c>
    </row>
    <row r="5" ht="36" customHeight="1" spans="1:5">
      <c r="A5" s="207" t="s">
        <v>1232</v>
      </c>
      <c r="B5" s="208">
        <v>175</v>
      </c>
      <c r="C5" s="208">
        <v>244</v>
      </c>
      <c r="D5" s="209">
        <f t="shared" si="0"/>
        <v>0.3943</v>
      </c>
      <c r="E5" s="210" t="str">
        <f t="shared" ref="E5:E15" si="1">IF(A5&lt;&gt;"",IF(SUM(B5:C5)&lt;&gt;0,"是","否"),"是")</f>
        <v>是</v>
      </c>
    </row>
    <row r="6" ht="36" customHeight="1" spans="1:5">
      <c r="A6" s="207" t="s">
        <v>1241</v>
      </c>
      <c r="B6" s="208"/>
      <c r="C6" s="208"/>
      <c r="D6" s="209" t="str">
        <f t="shared" si="0"/>
        <v/>
      </c>
      <c r="E6" s="210" t="str">
        <f t="shared" si="1"/>
        <v>否</v>
      </c>
    </row>
    <row r="7" ht="36" customHeight="1" spans="1:5">
      <c r="A7" s="211" t="s">
        <v>1252</v>
      </c>
      <c r="B7" s="208"/>
      <c r="C7" s="208"/>
      <c r="D7" s="209" t="str">
        <f t="shared" si="0"/>
        <v/>
      </c>
      <c r="E7" s="212" t="str">
        <f t="shared" si="1"/>
        <v>否</v>
      </c>
    </row>
    <row r="8" ht="36" customHeight="1" spans="1:5">
      <c r="A8" s="207" t="s">
        <v>1288</v>
      </c>
      <c r="B8" s="208">
        <v>340</v>
      </c>
      <c r="C8" s="208">
        <v>198</v>
      </c>
      <c r="D8" s="209">
        <f t="shared" si="0"/>
        <v>-0.4176</v>
      </c>
      <c r="E8" s="210" t="str">
        <f t="shared" si="1"/>
        <v>是</v>
      </c>
    </row>
    <row r="9" ht="36" customHeight="1" spans="1:5">
      <c r="A9" s="207" t="s">
        <v>1305</v>
      </c>
      <c r="B9" s="208"/>
      <c r="C9" s="208"/>
      <c r="D9" s="209" t="str">
        <f t="shared" si="0"/>
        <v/>
      </c>
      <c r="E9" s="210" t="str">
        <f t="shared" si="1"/>
        <v>否</v>
      </c>
    </row>
    <row r="10" ht="36" customHeight="1" spans="1:5">
      <c r="A10" s="211" t="s">
        <v>1921</v>
      </c>
      <c r="B10" s="208"/>
      <c r="C10" s="208"/>
      <c r="D10" s="209" t="str">
        <f t="shared" si="0"/>
        <v/>
      </c>
      <c r="E10" s="212" t="str">
        <f t="shared" si="1"/>
        <v>否</v>
      </c>
    </row>
    <row r="11" ht="36" customHeight="1" spans="1:5">
      <c r="A11" s="207" t="s">
        <v>1352</v>
      </c>
      <c r="B11" s="208">
        <v>685</v>
      </c>
      <c r="C11" s="208">
        <v>520</v>
      </c>
      <c r="D11" s="209">
        <f t="shared" si="0"/>
        <v>-0.2409</v>
      </c>
      <c r="E11" s="210" t="str">
        <f t="shared" si="1"/>
        <v>是</v>
      </c>
    </row>
    <row r="12" ht="36" customHeight="1" spans="1:5">
      <c r="A12" s="211" t="s">
        <v>1378</v>
      </c>
      <c r="B12" s="208"/>
      <c r="C12" s="208"/>
      <c r="D12" s="209" t="str">
        <f t="shared" si="0"/>
        <v/>
      </c>
      <c r="E12" s="212" t="str">
        <f t="shared" si="1"/>
        <v>否</v>
      </c>
    </row>
    <row r="13" ht="36" customHeight="1" spans="1:5">
      <c r="A13" s="211" t="s">
        <v>1396</v>
      </c>
      <c r="B13" s="208"/>
      <c r="C13" s="208"/>
      <c r="D13" s="209" t="str">
        <f t="shared" si="0"/>
        <v/>
      </c>
      <c r="E13" s="212" t="str">
        <f t="shared" si="1"/>
        <v>否</v>
      </c>
    </row>
    <row r="14" ht="36" customHeight="1" spans="1:5">
      <c r="A14" s="211" t="s">
        <v>1414</v>
      </c>
      <c r="B14" s="208"/>
      <c r="C14" s="208"/>
      <c r="D14" s="209" t="str">
        <f t="shared" si="0"/>
        <v/>
      </c>
      <c r="E14" s="212" t="str">
        <f t="shared" si="1"/>
        <v>否</v>
      </c>
    </row>
    <row r="15" ht="36" customHeight="1" spans="1:5">
      <c r="A15" s="213" t="s">
        <v>2011</v>
      </c>
      <c r="B15" s="214">
        <f>SUM(B4:B14)</f>
        <v>1500</v>
      </c>
      <c r="C15" s="214">
        <f>SUM(C4:C14)</f>
        <v>965</v>
      </c>
      <c r="D15" s="215">
        <f t="shared" si="0"/>
        <v>-0.3567</v>
      </c>
      <c r="E15" s="210" t="str">
        <f t="shared" si="1"/>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E54"/>
  <sheetViews>
    <sheetView showGridLines="0" showZeros="0" view="pageBreakPreview" zoomScale="70" zoomScaleNormal="100" topLeftCell="A25" workbookViewId="0">
      <selection activeCell="A41" sqref="A41"/>
    </sheetView>
  </sheetViews>
  <sheetFormatPr defaultColWidth="9" defaultRowHeight="14.25" outlineLevelCol="4"/>
  <cols>
    <col min="1" max="1" width="50.75" style="153" customWidth="1"/>
    <col min="2" max="4" width="20.6333333333333" style="153" customWidth="1"/>
    <col min="5" max="5" width="4.25" style="153" customWidth="1"/>
    <col min="6" max="6" width="13.75" style="153"/>
    <col min="7" max="16384" width="9" style="153"/>
  </cols>
  <sheetData>
    <row r="1" ht="45" customHeight="1" spans="1:4">
      <c r="A1" s="180" t="str">
        <f>YEAR(封面!$B$7)&amp;"年澄江市国有资本经营收入预算情况表"</f>
        <v>2022年澄江市国有资本经营收入预算情况表</v>
      </c>
      <c r="B1" s="180"/>
      <c r="C1" s="180"/>
      <c r="D1" s="180"/>
    </row>
    <row r="2" ht="20.1" customHeight="1" spans="1:4">
      <c r="A2" s="181" t="s">
        <v>2012</v>
      </c>
      <c r="B2" s="182"/>
      <c r="C2" s="183"/>
      <c r="D2" s="184" t="s">
        <v>1563</v>
      </c>
    </row>
    <row r="3" ht="45" customHeight="1" spans="1:5">
      <c r="A3" s="185" t="s">
        <v>2013</v>
      </c>
      <c r="B3" s="68" t="str">
        <f>YEAR(封面!$B$7)-1&amp;"年执行数"</f>
        <v>2021年执行数</v>
      </c>
      <c r="C3" s="68" t="str">
        <f>YEAR(封面!$B$7)&amp;"年预算数"</f>
        <v>2022年预算数</v>
      </c>
      <c r="D3" s="68" t="s">
        <v>1581</v>
      </c>
      <c r="E3" s="153" t="s">
        <v>14</v>
      </c>
    </row>
    <row r="4" ht="36" customHeight="1" spans="1:5">
      <c r="A4" s="161" t="s">
        <v>1468</v>
      </c>
      <c r="B4" s="186"/>
      <c r="C4" s="186"/>
      <c r="D4" s="73"/>
      <c r="E4" s="187" t="str">
        <f t="shared" ref="E4:E41" si="0">IF(A4&lt;&gt;"",IF(SUM(B4:C4)&lt;&gt;0,"是","否"),"是")</f>
        <v>否</v>
      </c>
    </row>
    <row r="5" ht="36" customHeight="1" spans="1:5">
      <c r="A5" s="169" t="s">
        <v>1469</v>
      </c>
      <c r="B5" s="188"/>
      <c r="C5" s="189"/>
      <c r="D5" s="167"/>
      <c r="E5" s="187" t="str">
        <f t="shared" si="0"/>
        <v>否</v>
      </c>
    </row>
    <row r="6" ht="36" customHeight="1" spans="1:5">
      <c r="A6" s="169" t="s">
        <v>1470</v>
      </c>
      <c r="B6" s="188"/>
      <c r="C6" s="188"/>
      <c r="D6" s="167"/>
      <c r="E6" s="187" t="str">
        <f t="shared" si="0"/>
        <v>否</v>
      </c>
    </row>
    <row r="7" ht="36" customHeight="1" spans="1:5">
      <c r="A7" s="169" t="s">
        <v>1471</v>
      </c>
      <c r="B7" s="190"/>
      <c r="C7" s="189"/>
      <c r="D7" s="167"/>
      <c r="E7" s="187" t="str">
        <f t="shared" si="0"/>
        <v>否</v>
      </c>
    </row>
    <row r="8" ht="36" customHeight="1" spans="1:5">
      <c r="A8" s="169" t="s">
        <v>1472</v>
      </c>
      <c r="B8" s="188"/>
      <c r="C8" s="189"/>
      <c r="D8" s="167"/>
      <c r="E8" s="187" t="str">
        <f t="shared" si="0"/>
        <v>否</v>
      </c>
    </row>
    <row r="9" ht="36" customHeight="1" spans="1:5">
      <c r="A9" s="169" t="s">
        <v>1473</v>
      </c>
      <c r="B9" s="190"/>
      <c r="C9" s="189"/>
      <c r="D9" s="167"/>
      <c r="E9" s="187" t="str">
        <f t="shared" si="0"/>
        <v>否</v>
      </c>
    </row>
    <row r="10" ht="36" customHeight="1" spans="1:5">
      <c r="A10" s="169" t="s">
        <v>1474</v>
      </c>
      <c r="B10" s="188"/>
      <c r="C10" s="189"/>
      <c r="D10" s="167"/>
      <c r="E10" s="187" t="str">
        <f t="shared" si="0"/>
        <v>否</v>
      </c>
    </row>
    <row r="11" ht="36" customHeight="1" spans="1:5">
      <c r="A11" s="169" t="s">
        <v>1476</v>
      </c>
      <c r="B11" s="188"/>
      <c r="C11" s="189"/>
      <c r="D11" s="167"/>
      <c r="E11" s="187" t="str">
        <f t="shared" si="0"/>
        <v>否</v>
      </c>
    </row>
    <row r="12" ht="36" customHeight="1" spans="1:5">
      <c r="A12" s="169" t="s">
        <v>1477</v>
      </c>
      <c r="B12" s="188"/>
      <c r="C12" s="189"/>
      <c r="D12" s="167"/>
      <c r="E12" s="187" t="str">
        <f t="shared" si="0"/>
        <v>否</v>
      </c>
    </row>
    <row r="13" ht="36" customHeight="1" spans="1:5">
      <c r="A13" s="169" t="s">
        <v>1478</v>
      </c>
      <c r="B13" s="191"/>
      <c r="C13" s="188"/>
      <c r="D13" s="167"/>
      <c r="E13" s="187" t="str">
        <f t="shared" si="0"/>
        <v>否</v>
      </c>
    </row>
    <row r="14" ht="36" customHeight="1" spans="1:5">
      <c r="A14" s="169" t="s">
        <v>1479</v>
      </c>
      <c r="B14" s="191"/>
      <c r="C14" s="189"/>
      <c r="D14" s="167"/>
      <c r="E14" s="187" t="str">
        <f t="shared" si="0"/>
        <v>否</v>
      </c>
    </row>
    <row r="15" ht="36" customHeight="1" spans="1:5">
      <c r="A15" s="169" t="s">
        <v>1480</v>
      </c>
      <c r="B15" s="191"/>
      <c r="C15" s="192"/>
      <c r="D15" s="167"/>
      <c r="E15" s="187" t="str">
        <f t="shared" si="0"/>
        <v>否</v>
      </c>
    </row>
    <row r="16" ht="36" customHeight="1" spans="1:5">
      <c r="A16" s="169" t="s">
        <v>2014</v>
      </c>
      <c r="B16" s="191"/>
      <c r="C16" s="192"/>
      <c r="D16" s="167"/>
      <c r="E16" s="187" t="str">
        <f t="shared" si="0"/>
        <v>否</v>
      </c>
    </row>
    <row r="17" ht="36" customHeight="1" spans="1:5">
      <c r="A17" s="169" t="s">
        <v>1482</v>
      </c>
      <c r="B17" s="188"/>
      <c r="C17" s="189"/>
      <c r="D17" s="167"/>
      <c r="E17" s="187" t="str">
        <f t="shared" si="0"/>
        <v>否</v>
      </c>
    </row>
    <row r="18" ht="36" customHeight="1" spans="1:5">
      <c r="A18" s="169" t="s">
        <v>1483</v>
      </c>
      <c r="B18" s="191"/>
      <c r="C18" s="192"/>
      <c r="D18" s="167"/>
      <c r="E18" s="187" t="str">
        <f t="shared" si="0"/>
        <v>否</v>
      </c>
    </row>
    <row r="19" ht="36" customHeight="1" spans="1:5">
      <c r="A19" s="169" t="s">
        <v>1484</v>
      </c>
      <c r="B19" s="191"/>
      <c r="C19" s="192"/>
      <c r="D19" s="167"/>
      <c r="E19" s="187" t="str">
        <f t="shared" si="0"/>
        <v>否</v>
      </c>
    </row>
    <row r="20" ht="36" customHeight="1" spans="1:5">
      <c r="A20" s="169" t="s">
        <v>1485</v>
      </c>
      <c r="B20" s="188"/>
      <c r="C20" s="192"/>
      <c r="D20" s="167"/>
      <c r="E20" s="187" t="str">
        <f t="shared" si="0"/>
        <v>否</v>
      </c>
    </row>
    <row r="21" ht="36" customHeight="1" spans="1:5">
      <c r="A21" s="169" t="s">
        <v>1486</v>
      </c>
      <c r="B21" s="191"/>
      <c r="C21" s="189"/>
      <c r="D21" s="167"/>
      <c r="E21" s="187" t="str">
        <f t="shared" si="0"/>
        <v>否</v>
      </c>
    </row>
    <row r="22" ht="36" customHeight="1" spans="1:5">
      <c r="A22" s="169" t="s">
        <v>1487</v>
      </c>
      <c r="B22" s="191"/>
      <c r="C22" s="189"/>
      <c r="D22" s="167"/>
      <c r="E22" s="187" t="str">
        <f t="shared" si="0"/>
        <v>否</v>
      </c>
    </row>
    <row r="23" ht="36" customHeight="1" spans="1:5">
      <c r="A23" s="161" t="s">
        <v>1488</v>
      </c>
      <c r="B23" s="186"/>
      <c r="C23" s="186"/>
      <c r="D23" s="73"/>
      <c r="E23" s="187" t="str">
        <f t="shared" si="0"/>
        <v>否</v>
      </c>
    </row>
    <row r="24" ht="36" customHeight="1" spans="1:5">
      <c r="A24" s="193" t="s">
        <v>1489</v>
      </c>
      <c r="B24" s="191"/>
      <c r="C24" s="189"/>
      <c r="D24" s="167"/>
      <c r="E24" s="187" t="str">
        <f t="shared" si="0"/>
        <v>否</v>
      </c>
    </row>
    <row r="25" ht="36" customHeight="1" spans="1:5">
      <c r="A25" s="193" t="s">
        <v>1490</v>
      </c>
      <c r="B25" s="191"/>
      <c r="C25" s="189"/>
      <c r="D25" s="167"/>
      <c r="E25" s="187" t="str">
        <f t="shared" si="0"/>
        <v>否</v>
      </c>
    </row>
    <row r="26" ht="36" customHeight="1" spans="1:5">
      <c r="A26" s="193" t="s">
        <v>2015</v>
      </c>
      <c r="B26" s="191"/>
      <c r="C26" s="189"/>
      <c r="D26" s="167"/>
      <c r="E26" s="187" t="str">
        <f t="shared" si="0"/>
        <v>否</v>
      </c>
    </row>
    <row r="27" ht="36" customHeight="1" spans="1:5">
      <c r="A27" s="193" t="s">
        <v>1492</v>
      </c>
      <c r="B27" s="191"/>
      <c r="C27" s="189"/>
      <c r="D27" s="167"/>
      <c r="E27" s="187" t="str">
        <f t="shared" si="0"/>
        <v>否</v>
      </c>
    </row>
    <row r="28" ht="36" customHeight="1" spans="1:5">
      <c r="A28" s="161" t="s">
        <v>1493</v>
      </c>
      <c r="B28" s="186">
        <v>350</v>
      </c>
      <c r="C28" s="186">
        <v>2000</v>
      </c>
      <c r="D28" s="73">
        <f>IF(B28&lt;&gt;0,C28/B28-1,"")</f>
        <v>4.714</v>
      </c>
      <c r="E28" s="187" t="str">
        <f t="shared" si="0"/>
        <v>是</v>
      </c>
    </row>
    <row r="29" ht="36" customHeight="1" spans="1:5">
      <c r="A29" s="193" t="s">
        <v>1494</v>
      </c>
      <c r="B29" s="191"/>
      <c r="C29" s="189"/>
      <c r="D29" s="167"/>
      <c r="E29" s="187" t="str">
        <f t="shared" si="0"/>
        <v>否</v>
      </c>
    </row>
    <row r="30" ht="36" customHeight="1" spans="1:5">
      <c r="A30" s="193" t="s">
        <v>1495</v>
      </c>
      <c r="B30" s="188">
        <v>350</v>
      </c>
      <c r="C30" s="189">
        <v>2000</v>
      </c>
      <c r="D30" s="167">
        <f>IF(B30&lt;&gt;0,C30/B30-1,"")</f>
        <v>4.714</v>
      </c>
      <c r="E30" s="187" t="str">
        <f t="shared" si="0"/>
        <v>是</v>
      </c>
    </row>
    <row r="31" ht="36" customHeight="1" spans="1:5">
      <c r="A31" s="193" t="s">
        <v>1496</v>
      </c>
      <c r="B31" s="191"/>
      <c r="C31" s="189"/>
      <c r="D31" s="167"/>
      <c r="E31" s="187" t="str">
        <f t="shared" si="0"/>
        <v>否</v>
      </c>
    </row>
    <row r="32" ht="36" customHeight="1" spans="1:5">
      <c r="A32" s="161" t="s">
        <v>1497</v>
      </c>
      <c r="B32" s="186"/>
      <c r="C32" s="186"/>
      <c r="D32" s="167"/>
      <c r="E32" s="187" t="str">
        <f t="shared" si="0"/>
        <v>否</v>
      </c>
    </row>
    <row r="33" ht="36" customHeight="1" spans="1:5">
      <c r="A33" s="193" t="s">
        <v>1498</v>
      </c>
      <c r="B33" s="188"/>
      <c r="C33" s="194"/>
      <c r="D33" s="167"/>
      <c r="E33" s="187" t="str">
        <f t="shared" si="0"/>
        <v>否</v>
      </c>
    </row>
    <row r="34" ht="36" customHeight="1" spans="1:5">
      <c r="A34" s="193" t="s">
        <v>1499</v>
      </c>
      <c r="B34" s="191"/>
      <c r="C34" s="194"/>
      <c r="D34" s="167"/>
      <c r="E34" s="187" t="str">
        <f t="shared" si="0"/>
        <v>否</v>
      </c>
    </row>
    <row r="35" ht="36" customHeight="1" spans="1:5">
      <c r="A35" s="193" t="s">
        <v>1500</v>
      </c>
      <c r="B35" s="191"/>
      <c r="C35" s="192"/>
      <c r="D35" s="167"/>
      <c r="E35" s="187" t="str">
        <f t="shared" si="0"/>
        <v>否</v>
      </c>
    </row>
    <row r="36" ht="36" customHeight="1" spans="1:5">
      <c r="A36" s="161" t="s">
        <v>1501</v>
      </c>
      <c r="B36" s="195"/>
      <c r="C36" s="196"/>
      <c r="D36" s="167"/>
      <c r="E36" s="187" t="str">
        <f t="shared" si="0"/>
        <v>否</v>
      </c>
    </row>
    <row r="37" ht="36" customHeight="1" spans="1:5">
      <c r="A37" s="170" t="s">
        <v>1502</v>
      </c>
      <c r="B37" s="186">
        <v>350</v>
      </c>
      <c r="C37" s="186">
        <v>2000</v>
      </c>
      <c r="D37" s="73">
        <f t="shared" ref="D37:D41" si="1">IF(B37&lt;&gt;0,C37/B37-1,"")</f>
        <v>4.714</v>
      </c>
      <c r="E37" s="187" t="str">
        <f t="shared" si="0"/>
        <v>是</v>
      </c>
    </row>
    <row r="38" ht="36" customHeight="1" spans="1:5">
      <c r="A38" s="197" t="s">
        <v>69</v>
      </c>
      <c r="B38" s="186">
        <v>15</v>
      </c>
      <c r="C38" s="196">
        <v>9</v>
      </c>
      <c r="D38" s="73">
        <f t="shared" si="1"/>
        <v>-0.4</v>
      </c>
      <c r="E38" s="187" t="str">
        <f t="shared" si="0"/>
        <v>是</v>
      </c>
    </row>
    <row r="39" ht="36" customHeight="1" spans="1:5">
      <c r="A39" s="197" t="s">
        <v>1503</v>
      </c>
      <c r="B39" s="186"/>
      <c r="C39" s="196"/>
      <c r="D39" s="167"/>
      <c r="E39" s="187" t="str">
        <f t="shared" si="0"/>
        <v>否</v>
      </c>
    </row>
    <row r="40" ht="36" customHeight="1" spans="1:5">
      <c r="A40" s="197" t="s">
        <v>1504</v>
      </c>
      <c r="B40" s="188"/>
      <c r="C40" s="194"/>
      <c r="D40" s="167"/>
      <c r="E40" s="187" t="str">
        <f t="shared" si="0"/>
        <v>否</v>
      </c>
    </row>
    <row r="41" ht="36" customHeight="1" spans="1:5">
      <c r="A41" s="170" t="s">
        <v>77</v>
      </c>
      <c r="B41" s="186">
        <v>365</v>
      </c>
      <c r="C41" s="186">
        <v>2009</v>
      </c>
      <c r="D41" s="73">
        <f t="shared" si="1"/>
        <v>4.504</v>
      </c>
      <c r="E41" s="187" t="str">
        <f t="shared" si="0"/>
        <v>是</v>
      </c>
    </row>
    <row r="42" spans="2:2">
      <c r="B42" s="179"/>
    </row>
    <row r="43" spans="2:3">
      <c r="B43" s="179"/>
      <c r="C43" s="179"/>
    </row>
    <row r="44" spans="2:2">
      <c r="B44" s="179"/>
    </row>
    <row r="45" spans="2:3">
      <c r="B45" s="179"/>
      <c r="C45" s="179"/>
    </row>
    <row r="46" spans="2:2">
      <c r="B46" s="179"/>
    </row>
    <row r="47" spans="2:2">
      <c r="B47" s="179"/>
    </row>
    <row r="48" spans="2:3">
      <c r="B48" s="179"/>
      <c r="C48" s="179"/>
    </row>
    <row r="49" spans="2:2">
      <c r="B49" s="179"/>
    </row>
    <row r="50" spans="2:2">
      <c r="B50" s="179"/>
    </row>
    <row r="51" spans="2:2">
      <c r="B51" s="179"/>
    </row>
    <row r="52" spans="2:2">
      <c r="B52" s="179"/>
    </row>
    <row r="53" spans="2:3">
      <c r="B53" s="179"/>
      <c r="C53" s="179"/>
    </row>
    <row r="54" spans="2:2">
      <c r="B54" s="179"/>
    </row>
  </sheetData>
  <autoFilter ref="A3:E41">
    <extLst/>
  </autoFilter>
  <mergeCells count="1">
    <mergeCell ref="A1:D1"/>
  </mergeCells>
  <conditionalFormatting sqref="E3:F4 F5:F39 E5:E41">
    <cfRule type="cellIs" dxfId="4" priority="2" stopIfTrue="1" operator="lessThanOrEqual">
      <formula>-1</formula>
    </cfRule>
  </conditionalFormatting>
  <conditionalFormatting sqref="E4:F4 F5:F7 E5:E41">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E41"/>
  <sheetViews>
    <sheetView showGridLines="0" showZeros="0" view="pageBreakPreview" zoomScale="90" zoomScaleNormal="100" topLeftCell="A13" workbookViewId="0">
      <selection activeCell="D28" sqref="A4:D28"/>
    </sheetView>
  </sheetViews>
  <sheetFormatPr defaultColWidth="9" defaultRowHeight="14.25" outlineLevelCol="4"/>
  <cols>
    <col min="1" max="1" width="50.75" style="152" customWidth="1"/>
    <col min="2" max="2" width="20.6333333333333" style="152" customWidth="1"/>
    <col min="3" max="3" width="20.6333333333333" style="153" customWidth="1"/>
    <col min="4" max="4" width="20.6333333333333" style="152" customWidth="1"/>
    <col min="5" max="5" width="4.75" style="152" customWidth="1"/>
    <col min="6" max="16384" width="9" style="152"/>
  </cols>
  <sheetData>
    <row r="1" ht="45" customHeight="1" spans="1:5">
      <c r="A1" s="154" t="str">
        <f>YEAR(封面!$B$7)&amp;"年澄江市国有资本经营支出预算情况表"</f>
        <v>2022年澄江市国有资本经营支出预算情况表</v>
      </c>
      <c r="B1" s="154"/>
      <c r="C1" s="154"/>
      <c r="D1" s="154"/>
      <c r="E1" s="155"/>
    </row>
    <row r="2" ht="20.1" customHeight="1" spans="1:5">
      <c r="A2" s="156" t="s">
        <v>2016</v>
      </c>
      <c r="B2" s="156"/>
      <c r="C2" s="156"/>
      <c r="D2" s="157" t="s">
        <v>10</v>
      </c>
      <c r="E2" s="158"/>
    </row>
    <row r="3" ht="45" customHeight="1" spans="1:5">
      <c r="A3" s="159" t="s">
        <v>12</v>
      </c>
      <c r="B3" s="68" t="str">
        <f>YEAR(封面!$B$7)-1&amp;"年执行数"</f>
        <v>2021年执行数</v>
      </c>
      <c r="C3" s="68" t="str">
        <f>YEAR(封面!$B$7)&amp;"年预算数"</f>
        <v>2022年预算数</v>
      </c>
      <c r="D3" s="68" t="s">
        <v>1581</v>
      </c>
      <c r="E3" s="160" t="s">
        <v>14</v>
      </c>
    </row>
    <row r="4" ht="35.1" customHeight="1" spans="1:5">
      <c r="A4" s="161" t="s">
        <v>1506</v>
      </c>
      <c r="B4" s="162">
        <v>15</v>
      </c>
      <c r="C4" s="162">
        <v>9</v>
      </c>
      <c r="D4" s="73">
        <f>IF(B4&lt;&gt;0,C4/B4-1,"")</f>
        <v>-0.4</v>
      </c>
      <c r="E4" s="163" t="str">
        <f t="shared" ref="E4:E28" si="0">IF(A4&lt;&gt;"",IF(SUM(B4:C4)&lt;&gt;0,"是","否"),"是")</f>
        <v>是</v>
      </c>
    </row>
    <row r="5" ht="35.1" customHeight="1" spans="1:5">
      <c r="A5" s="164" t="s">
        <v>1507</v>
      </c>
      <c r="B5" s="165"/>
      <c r="C5" s="165"/>
      <c r="D5" s="166"/>
      <c r="E5" s="163" t="str">
        <f t="shared" si="0"/>
        <v>否</v>
      </c>
    </row>
    <row r="6" ht="35.1" customHeight="1" spans="1:5">
      <c r="A6" s="164" t="s">
        <v>1508</v>
      </c>
      <c r="B6" s="165"/>
      <c r="C6" s="165"/>
      <c r="D6" s="166"/>
      <c r="E6" s="163" t="str">
        <f t="shared" si="0"/>
        <v>否</v>
      </c>
    </row>
    <row r="7" ht="35.1" customHeight="1" spans="1:5">
      <c r="A7" s="164" t="s">
        <v>1509</v>
      </c>
      <c r="B7" s="165">
        <v>15</v>
      </c>
      <c r="C7" s="165">
        <v>9</v>
      </c>
      <c r="D7" s="167">
        <f>IF(B7&lt;&gt;0,C7/B7-1,"")</f>
        <v>-0.4</v>
      </c>
      <c r="E7" s="163" t="str">
        <f t="shared" si="0"/>
        <v>是</v>
      </c>
    </row>
    <row r="8" ht="35.1" customHeight="1" spans="1:5">
      <c r="A8" s="164" t="s">
        <v>1510</v>
      </c>
      <c r="B8" s="165"/>
      <c r="C8" s="165"/>
      <c r="D8" s="166"/>
      <c r="E8" s="163" t="str">
        <f t="shared" si="0"/>
        <v>否</v>
      </c>
    </row>
    <row r="9" ht="35.1" customHeight="1" spans="1:5">
      <c r="A9" s="164" t="s">
        <v>1511</v>
      </c>
      <c r="B9" s="165"/>
      <c r="C9" s="165"/>
      <c r="D9" s="166"/>
      <c r="E9" s="163" t="str">
        <f t="shared" si="0"/>
        <v>否</v>
      </c>
    </row>
    <row r="10" ht="35.1" customHeight="1" spans="1:5">
      <c r="A10" s="164" t="s">
        <v>1512</v>
      </c>
      <c r="B10" s="165"/>
      <c r="C10" s="165"/>
      <c r="D10" s="167"/>
      <c r="E10" s="163" t="str">
        <f t="shared" si="0"/>
        <v>否</v>
      </c>
    </row>
    <row r="11" ht="35.1" customHeight="1" spans="1:5">
      <c r="A11" s="161" t="s">
        <v>1513</v>
      </c>
      <c r="B11" s="162"/>
      <c r="C11" s="162"/>
      <c r="D11" s="168"/>
      <c r="E11" s="163" t="str">
        <f t="shared" si="0"/>
        <v>否</v>
      </c>
    </row>
    <row r="12" ht="35.1" customHeight="1" spans="1:5">
      <c r="A12" s="164" t="s">
        <v>1514</v>
      </c>
      <c r="B12" s="165"/>
      <c r="C12" s="165"/>
      <c r="D12" s="166"/>
      <c r="E12" s="163" t="str">
        <f t="shared" si="0"/>
        <v>否</v>
      </c>
    </row>
    <row r="13" ht="35.1" customHeight="1" spans="1:5">
      <c r="A13" s="164" t="s">
        <v>1515</v>
      </c>
      <c r="B13" s="165"/>
      <c r="C13" s="165"/>
      <c r="D13" s="166"/>
      <c r="E13" s="163" t="str">
        <f t="shared" si="0"/>
        <v>否</v>
      </c>
    </row>
    <row r="14" ht="35.1" customHeight="1" spans="1:5">
      <c r="A14" s="164" t="s">
        <v>1516</v>
      </c>
      <c r="B14" s="165"/>
      <c r="C14" s="165"/>
      <c r="D14" s="166"/>
      <c r="E14" s="163" t="str">
        <f t="shared" si="0"/>
        <v>否</v>
      </c>
    </row>
    <row r="15" ht="35.1" customHeight="1" spans="1:5">
      <c r="A15" s="164" t="s">
        <v>1517</v>
      </c>
      <c r="B15" s="165"/>
      <c r="C15" s="165"/>
      <c r="D15" s="166"/>
      <c r="E15" s="163" t="str">
        <f t="shared" si="0"/>
        <v>否</v>
      </c>
    </row>
    <row r="16" ht="35.1" customHeight="1" spans="1:5">
      <c r="A16" s="164" t="s">
        <v>1518</v>
      </c>
      <c r="B16" s="165"/>
      <c r="C16" s="165"/>
      <c r="D16" s="166"/>
      <c r="E16" s="163" t="str">
        <f t="shared" si="0"/>
        <v>否</v>
      </c>
    </row>
    <row r="17" s="151" customFormat="1" ht="35.1" customHeight="1" spans="1:5">
      <c r="A17" s="161" t="s">
        <v>1519</v>
      </c>
      <c r="B17" s="162"/>
      <c r="C17" s="162"/>
      <c r="D17" s="168"/>
      <c r="E17" s="163" t="str">
        <f t="shared" si="0"/>
        <v>否</v>
      </c>
    </row>
    <row r="18" ht="35.1" customHeight="1" spans="1:5">
      <c r="A18" s="164" t="s">
        <v>1520</v>
      </c>
      <c r="B18" s="165"/>
      <c r="C18" s="165"/>
      <c r="D18" s="168"/>
      <c r="E18" s="163" t="str">
        <f t="shared" si="0"/>
        <v>否</v>
      </c>
    </row>
    <row r="19" ht="35.1" customHeight="1" spans="1:5">
      <c r="A19" s="161" t="s">
        <v>1521</v>
      </c>
      <c r="B19" s="162"/>
      <c r="C19" s="162"/>
      <c r="D19" s="168"/>
      <c r="E19" s="163" t="str">
        <f t="shared" si="0"/>
        <v>否</v>
      </c>
    </row>
    <row r="20" ht="35.1" customHeight="1" spans="1:5">
      <c r="A20" s="169" t="s">
        <v>1522</v>
      </c>
      <c r="B20" s="165"/>
      <c r="C20" s="165"/>
      <c r="D20" s="166"/>
      <c r="E20" s="163" t="str">
        <f t="shared" si="0"/>
        <v>否</v>
      </c>
    </row>
    <row r="21" ht="35.1" customHeight="1" spans="1:5">
      <c r="A21" s="161" t="s">
        <v>1523</v>
      </c>
      <c r="B21" s="162"/>
      <c r="C21" s="162"/>
      <c r="D21" s="168"/>
      <c r="E21" s="163" t="str">
        <f t="shared" si="0"/>
        <v>否</v>
      </c>
    </row>
    <row r="22" ht="35.1" customHeight="1" spans="1:5">
      <c r="A22" s="164" t="s">
        <v>2017</v>
      </c>
      <c r="B22" s="165"/>
      <c r="C22" s="165"/>
      <c r="D22" s="166"/>
      <c r="E22" s="163" t="str">
        <f t="shared" si="0"/>
        <v>否</v>
      </c>
    </row>
    <row r="23" ht="35.1" customHeight="1" spans="1:5">
      <c r="A23" s="170" t="s">
        <v>1525</v>
      </c>
      <c r="B23" s="162">
        <v>15</v>
      </c>
      <c r="C23" s="162">
        <v>9</v>
      </c>
      <c r="D23" s="73">
        <f t="shared" ref="D23:D26" si="1">IF(B23&lt;&gt;0,C23/B23-1,"")</f>
        <v>-0.4</v>
      </c>
      <c r="E23" s="163" t="str">
        <f t="shared" si="0"/>
        <v>是</v>
      </c>
    </row>
    <row r="24" ht="35.1" customHeight="1" spans="1:5">
      <c r="A24" s="171" t="s">
        <v>128</v>
      </c>
      <c r="B24" s="162">
        <v>350</v>
      </c>
      <c r="C24" s="162">
        <v>2000</v>
      </c>
      <c r="D24" s="73">
        <f t="shared" si="1"/>
        <v>4.714</v>
      </c>
      <c r="E24" s="163" t="str">
        <f t="shared" si="0"/>
        <v>是</v>
      </c>
    </row>
    <row r="25" ht="35.1" customHeight="1" spans="1:5">
      <c r="A25" s="172" t="s">
        <v>1526</v>
      </c>
      <c r="B25" s="165"/>
      <c r="C25" s="165"/>
      <c r="D25" s="167"/>
      <c r="E25" s="163" t="str">
        <f t="shared" si="0"/>
        <v>否</v>
      </c>
    </row>
    <row r="26" ht="35.1" customHeight="1" spans="1:5">
      <c r="A26" s="172" t="s">
        <v>1527</v>
      </c>
      <c r="B26" s="173">
        <v>350</v>
      </c>
      <c r="C26" s="173">
        <v>2000</v>
      </c>
      <c r="D26" s="167">
        <f t="shared" si="1"/>
        <v>4.714</v>
      </c>
      <c r="E26" s="163" t="str">
        <f t="shared" si="0"/>
        <v>是</v>
      </c>
    </row>
    <row r="27" ht="35.1" customHeight="1" spans="1:5">
      <c r="A27" s="174" t="s">
        <v>1528</v>
      </c>
      <c r="B27" s="175"/>
      <c r="C27" s="175"/>
      <c r="D27" s="73"/>
      <c r="E27" s="163" t="str">
        <f t="shared" si="0"/>
        <v>否</v>
      </c>
    </row>
    <row r="28" ht="35.1" customHeight="1" spans="1:5">
      <c r="A28" s="176" t="s">
        <v>135</v>
      </c>
      <c r="B28" s="177">
        <v>365</v>
      </c>
      <c r="C28" s="177">
        <v>2009</v>
      </c>
      <c r="D28" s="73">
        <f>IF(B28&lt;&gt;0,C28/B28-1,"")</f>
        <v>4.504</v>
      </c>
      <c r="E28" s="163" t="str">
        <f t="shared" si="0"/>
        <v>是</v>
      </c>
    </row>
    <row r="29" spans="2:2">
      <c r="B29" s="178"/>
    </row>
    <row r="30" spans="2:3">
      <c r="B30" s="178"/>
      <c r="C30" s="179"/>
    </row>
    <row r="31" spans="2:2">
      <c r="B31" s="178"/>
    </row>
    <row r="32" spans="2:3">
      <c r="B32" s="178"/>
      <c r="C32" s="179"/>
    </row>
    <row r="33" spans="2:2">
      <c r="B33" s="178"/>
    </row>
    <row r="34" spans="2:2">
      <c r="B34" s="178"/>
    </row>
    <row r="35" spans="2:3">
      <c r="B35" s="178"/>
      <c r="C35" s="179"/>
    </row>
    <row r="36" spans="2:2">
      <c r="B36" s="178"/>
    </row>
    <row r="37" spans="2:2">
      <c r="B37" s="178"/>
    </row>
    <row r="38" spans="2:2">
      <c r="B38" s="178"/>
    </row>
    <row r="39" spans="2:2">
      <c r="B39" s="178"/>
    </row>
    <row r="40" spans="2:3">
      <c r="B40" s="178"/>
      <c r="C40" s="179"/>
    </row>
    <row r="41" spans="2:2">
      <c r="B41" s="178"/>
    </row>
  </sheetData>
  <autoFilter ref="A3:E28">
    <extLst/>
  </autoFilter>
  <mergeCells count="1">
    <mergeCell ref="A1:D1"/>
  </mergeCells>
  <conditionalFormatting sqref="E29">
    <cfRule type="cellIs" dxfId="4" priority="2" stopIfTrue="1" operator="lessThanOrEqual">
      <formula>-1</formula>
    </cfRule>
  </conditionalFormatting>
  <conditionalFormatting sqref="E3:E29 D5:D6 D8:D9 D11:D22">
    <cfRule type="cellIs" dxfId="4"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XEY22"/>
  <sheetViews>
    <sheetView showGridLines="0" view="pageBreakPreview" zoomScaleNormal="100" workbookViewId="0">
      <selection activeCell="C19" sqref="C19"/>
    </sheetView>
  </sheetViews>
  <sheetFormatPr defaultColWidth="8" defaultRowHeight="13.5"/>
  <cols>
    <col min="1" max="1" width="12.1333333333333" style="124" customWidth="1"/>
    <col min="2" max="2" width="65.1333333333333" style="125" customWidth="1"/>
    <col min="3" max="3" width="24.1333333333333" style="126" customWidth="1"/>
    <col min="4" max="16379" width="8" style="124"/>
  </cols>
  <sheetData>
    <row r="1" s="122" customFormat="1" ht="45" customHeight="1" spans="1:3">
      <c r="A1" s="127" t="str">
        <f>YEAR(封面!$B$7)&amp;"年澄江市国有资本经营预算支出明细表"</f>
        <v>2022年澄江市国有资本经营预算支出明细表</v>
      </c>
      <c r="B1" s="128"/>
      <c r="C1" s="127"/>
    </row>
    <row r="2" s="122" customFormat="1" ht="17.1" customHeight="1" spans="1:3">
      <c r="A2" s="129" t="s">
        <v>2018</v>
      </c>
      <c r="B2" s="130"/>
      <c r="C2" s="131" t="s">
        <v>10</v>
      </c>
    </row>
    <row r="3" s="122" customFormat="1" ht="45" customHeight="1" spans="1:3">
      <c r="A3" s="132" t="s">
        <v>1153</v>
      </c>
      <c r="B3" s="133" t="s">
        <v>2019</v>
      </c>
      <c r="C3" s="134" t="s">
        <v>2020</v>
      </c>
    </row>
    <row r="4" s="122" customFormat="1" ht="36" customHeight="1" spans="1:3">
      <c r="A4" s="135" t="s">
        <v>2021</v>
      </c>
      <c r="B4" s="135"/>
      <c r="C4" s="136">
        <f>C5</f>
        <v>9</v>
      </c>
    </row>
    <row r="5" s="122" customFormat="1" ht="36" customHeight="1" spans="1:3">
      <c r="A5" s="137">
        <v>1</v>
      </c>
      <c r="B5" s="138" t="s">
        <v>2022</v>
      </c>
      <c r="C5" s="139">
        <v>9</v>
      </c>
    </row>
    <row r="6" s="123" customFormat="1" ht="36" customHeight="1" spans="1:16379">
      <c r="A6" s="140" t="s">
        <v>2023</v>
      </c>
      <c r="B6" s="140"/>
      <c r="C6" s="141">
        <f>SUM(C7:C9)</f>
        <v>0</v>
      </c>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142"/>
      <c r="KV6" s="142"/>
      <c r="KW6" s="142"/>
      <c r="KX6" s="142"/>
      <c r="KY6" s="142"/>
      <c r="KZ6" s="142"/>
      <c r="LA6" s="142"/>
      <c r="LB6" s="142"/>
      <c r="LC6" s="142"/>
      <c r="LD6" s="142"/>
      <c r="LE6" s="142"/>
      <c r="LF6" s="142"/>
      <c r="LG6" s="142"/>
      <c r="LH6" s="142"/>
      <c r="LI6" s="142"/>
      <c r="LJ6" s="142"/>
      <c r="LK6" s="142"/>
      <c r="LL6" s="142"/>
      <c r="LM6" s="142"/>
      <c r="LN6" s="142"/>
      <c r="LO6" s="142"/>
      <c r="LP6" s="142"/>
      <c r="LQ6" s="142"/>
      <c r="LR6" s="142"/>
      <c r="LS6" s="142"/>
      <c r="LT6" s="142"/>
      <c r="LU6" s="142"/>
      <c r="LV6" s="142"/>
      <c r="LW6" s="142"/>
      <c r="LX6" s="142"/>
      <c r="LY6" s="142"/>
      <c r="LZ6" s="142"/>
      <c r="MA6" s="142"/>
      <c r="MB6" s="142"/>
      <c r="MC6" s="142"/>
      <c r="MD6" s="142"/>
      <c r="ME6" s="142"/>
      <c r="MF6" s="142"/>
      <c r="MG6" s="142"/>
      <c r="MH6" s="142"/>
      <c r="MI6" s="142"/>
      <c r="MJ6" s="142"/>
      <c r="MK6" s="142"/>
      <c r="ML6" s="142"/>
      <c r="MM6" s="142"/>
      <c r="MN6" s="142"/>
      <c r="MO6" s="142"/>
      <c r="MP6" s="142"/>
      <c r="MQ6" s="142"/>
      <c r="MR6" s="142"/>
      <c r="MS6" s="142"/>
      <c r="MT6" s="142"/>
      <c r="MU6" s="142"/>
      <c r="MV6" s="142"/>
      <c r="MW6" s="142"/>
      <c r="MX6" s="142"/>
      <c r="MY6" s="142"/>
      <c r="MZ6" s="142"/>
      <c r="NA6" s="142"/>
      <c r="NB6" s="142"/>
      <c r="NC6" s="142"/>
      <c r="ND6" s="142"/>
      <c r="NE6" s="142"/>
      <c r="NF6" s="142"/>
      <c r="NG6" s="142"/>
      <c r="NH6" s="142"/>
      <c r="NI6" s="142"/>
      <c r="NJ6" s="142"/>
      <c r="NK6" s="142"/>
      <c r="NL6" s="142"/>
      <c r="NM6" s="142"/>
      <c r="NN6" s="142"/>
      <c r="NO6" s="142"/>
      <c r="NP6" s="142"/>
      <c r="NQ6" s="142"/>
      <c r="NR6" s="142"/>
      <c r="NS6" s="142"/>
      <c r="NT6" s="142"/>
      <c r="NU6" s="142"/>
      <c r="NV6" s="142"/>
      <c r="NW6" s="142"/>
      <c r="NX6" s="142"/>
      <c r="NY6" s="142"/>
      <c r="NZ6" s="142"/>
      <c r="OA6" s="142"/>
      <c r="OB6" s="142"/>
      <c r="OC6" s="142"/>
      <c r="OD6" s="142"/>
      <c r="OE6" s="142"/>
      <c r="OF6" s="142"/>
      <c r="OG6" s="142"/>
      <c r="OH6" s="142"/>
      <c r="OI6" s="142"/>
      <c r="OJ6" s="142"/>
      <c r="OK6" s="142"/>
      <c r="OL6" s="142"/>
      <c r="OM6" s="142"/>
      <c r="ON6" s="142"/>
      <c r="OO6" s="142"/>
      <c r="OP6" s="142"/>
      <c r="OQ6" s="142"/>
      <c r="OR6" s="142"/>
      <c r="OS6" s="142"/>
      <c r="OT6" s="142"/>
      <c r="OU6" s="142"/>
      <c r="OV6" s="142"/>
      <c r="OW6" s="142"/>
      <c r="OX6" s="142"/>
      <c r="OY6" s="142"/>
      <c r="OZ6" s="142"/>
      <c r="PA6" s="142"/>
      <c r="PB6" s="142"/>
      <c r="PC6" s="142"/>
      <c r="PD6" s="142"/>
      <c r="PE6" s="142"/>
      <c r="PF6" s="142"/>
      <c r="PG6" s="142"/>
      <c r="PH6" s="142"/>
      <c r="PI6" s="142"/>
      <c r="PJ6" s="142"/>
      <c r="PK6" s="142"/>
      <c r="PL6" s="142"/>
      <c r="PM6" s="142"/>
      <c r="PN6" s="142"/>
      <c r="PO6" s="142"/>
      <c r="PP6" s="142"/>
      <c r="PQ6" s="142"/>
      <c r="PR6" s="142"/>
      <c r="PS6" s="142"/>
      <c r="PT6" s="142"/>
      <c r="PU6" s="142"/>
      <c r="PV6" s="142"/>
      <c r="PW6" s="142"/>
      <c r="PX6" s="142"/>
      <c r="PY6" s="142"/>
      <c r="PZ6" s="142"/>
      <c r="QA6" s="142"/>
      <c r="QB6" s="142"/>
      <c r="QC6" s="142"/>
      <c r="QD6" s="142"/>
      <c r="QE6" s="142"/>
      <c r="QF6" s="142"/>
      <c r="QG6" s="142"/>
      <c r="QH6" s="142"/>
      <c r="QI6" s="142"/>
      <c r="QJ6" s="142"/>
      <c r="QK6" s="142"/>
      <c r="QL6" s="142"/>
      <c r="QM6" s="142"/>
      <c r="QN6" s="142"/>
      <c r="QO6" s="142"/>
      <c r="QP6" s="142"/>
      <c r="QQ6" s="142"/>
      <c r="QR6" s="142"/>
      <c r="QS6" s="142"/>
      <c r="QT6" s="142"/>
      <c r="QU6" s="142"/>
      <c r="QV6" s="142"/>
      <c r="QW6" s="142"/>
      <c r="QX6" s="142"/>
      <c r="QY6" s="142"/>
      <c r="QZ6" s="142"/>
      <c r="RA6" s="142"/>
      <c r="RB6" s="142"/>
      <c r="RC6" s="142"/>
      <c r="RD6" s="142"/>
      <c r="RE6" s="142"/>
      <c r="RF6" s="142"/>
      <c r="RG6" s="142"/>
      <c r="RH6" s="142"/>
      <c r="RI6" s="142"/>
      <c r="RJ6" s="142"/>
      <c r="RK6" s="142"/>
      <c r="RL6" s="142"/>
      <c r="RM6" s="142"/>
      <c r="RN6" s="142"/>
      <c r="RO6" s="142"/>
      <c r="RP6" s="142"/>
      <c r="RQ6" s="142"/>
      <c r="RR6" s="142"/>
      <c r="RS6" s="142"/>
      <c r="RT6" s="142"/>
      <c r="RU6" s="142"/>
      <c r="RV6" s="142"/>
      <c r="RW6" s="142"/>
      <c r="RX6" s="142"/>
      <c r="RY6" s="142"/>
      <c r="RZ6" s="142"/>
      <c r="SA6" s="142"/>
      <c r="SB6" s="142"/>
      <c r="SC6" s="142"/>
      <c r="SD6" s="142"/>
      <c r="SE6" s="142"/>
      <c r="SF6" s="142"/>
      <c r="SG6" s="142"/>
      <c r="SH6" s="142"/>
      <c r="SI6" s="142"/>
      <c r="SJ6" s="142"/>
      <c r="SK6" s="142"/>
      <c r="SL6" s="142"/>
      <c r="SM6" s="142"/>
      <c r="SN6" s="142"/>
      <c r="SO6" s="142"/>
      <c r="SP6" s="142"/>
      <c r="SQ6" s="142"/>
      <c r="SR6" s="142"/>
      <c r="SS6" s="142"/>
      <c r="ST6" s="142"/>
      <c r="SU6" s="142"/>
      <c r="SV6" s="142"/>
      <c r="SW6" s="142"/>
      <c r="SX6" s="142"/>
      <c r="SY6" s="142"/>
      <c r="SZ6" s="142"/>
      <c r="TA6" s="142"/>
      <c r="TB6" s="142"/>
      <c r="TC6" s="142"/>
      <c r="TD6" s="142"/>
      <c r="TE6" s="142"/>
      <c r="TF6" s="142"/>
      <c r="TG6" s="142"/>
      <c r="TH6" s="142"/>
      <c r="TI6" s="142"/>
      <c r="TJ6" s="142"/>
      <c r="TK6" s="142"/>
      <c r="TL6" s="142"/>
      <c r="TM6" s="142"/>
      <c r="TN6" s="142"/>
      <c r="TO6" s="142"/>
      <c r="TP6" s="142"/>
      <c r="TQ6" s="142"/>
      <c r="TR6" s="142"/>
      <c r="TS6" s="142"/>
      <c r="TT6" s="142"/>
      <c r="TU6" s="142"/>
      <c r="TV6" s="142"/>
      <c r="TW6" s="142"/>
      <c r="TX6" s="142"/>
      <c r="TY6" s="142"/>
      <c r="TZ6" s="142"/>
      <c r="UA6" s="142"/>
      <c r="UB6" s="142"/>
      <c r="UC6" s="142"/>
      <c r="UD6" s="142"/>
      <c r="UE6" s="142"/>
      <c r="UF6" s="142"/>
      <c r="UG6" s="142"/>
      <c r="UH6" s="142"/>
      <c r="UI6" s="142"/>
      <c r="UJ6" s="142"/>
      <c r="UK6" s="142"/>
      <c r="UL6" s="142"/>
      <c r="UM6" s="142"/>
      <c r="UN6" s="142"/>
      <c r="UO6" s="142"/>
      <c r="UP6" s="142"/>
      <c r="UQ6" s="142"/>
      <c r="UR6" s="142"/>
      <c r="US6" s="142"/>
      <c r="UT6" s="142"/>
      <c r="UU6" s="142"/>
      <c r="UV6" s="142"/>
      <c r="UW6" s="142"/>
      <c r="UX6" s="142"/>
      <c r="UY6" s="142"/>
      <c r="UZ6" s="142"/>
      <c r="VA6" s="142"/>
      <c r="VB6" s="142"/>
      <c r="VC6" s="142"/>
      <c r="VD6" s="142"/>
      <c r="VE6" s="142"/>
      <c r="VF6" s="142"/>
      <c r="VG6" s="142"/>
      <c r="VH6" s="142"/>
      <c r="VI6" s="142"/>
      <c r="VJ6" s="142"/>
      <c r="VK6" s="142"/>
      <c r="VL6" s="142"/>
      <c r="VM6" s="142"/>
      <c r="VN6" s="142"/>
      <c r="VO6" s="142"/>
      <c r="VP6" s="142"/>
      <c r="VQ6" s="142"/>
      <c r="VR6" s="142"/>
      <c r="VS6" s="142"/>
      <c r="VT6" s="142"/>
      <c r="VU6" s="142"/>
      <c r="VV6" s="142"/>
      <c r="VW6" s="142"/>
      <c r="VX6" s="142"/>
      <c r="VY6" s="142"/>
      <c r="VZ6" s="142"/>
      <c r="WA6" s="142"/>
      <c r="WB6" s="142"/>
      <c r="WC6" s="142"/>
      <c r="WD6" s="142"/>
      <c r="WE6" s="142"/>
      <c r="WF6" s="142"/>
      <c r="WG6" s="142"/>
      <c r="WH6" s="142"/>
      <c r="WI6" s="142"/>
      <c r="WJ6" s="142"/>
      <c r="WK6" s="142"/>
      <c r="WL6" s="142"/>
      <c r="WM6" s="142"/>
      <c r="WN6" s="142"/>
      <c r="WO6" s="142"/>
      <c r="WP6" s="142"/>
      <c r="WQ6" s="142"/>
      <c r="WR6" s="142"/>
      <c r="WS6" s="142"/>
      <c r="WT6" s="142"/>
      <c r="WU6" s="142"/>
      <c r="WV6" s="142"/>
      <c r="WW6" s="142"/>
      <c r="WX6" s="142"/>
      <c r="WY6" s="142"/>
      <c r="WZ6" s="142"/>
      <c r="XA6" s="142"/>
      <c r="XB6" s="142"/>
      <c r="XC6" s="142"/>
      <c r="XD6" s="142"/>
      <c r="XE6" s="142"/>
      <c r="XF6" s="142"/>
      <c r="XG6" s="142"/>
      <c r="XH6" s="142"/>
      <c r="XI6" s="142"/>
      <c r="XJ6" s="142"/>
      <c r="XK6" s="142"/>
      <c r="XL6" s="142"/>
      <c r="XM6" s="142"/>
      <c r="XN6" s="142"/>
      <c r="XO6" s="142"/>
      <c r="XP6" s="142"/>
      <c r="XQ6" s="142"/>
      <c r="XR6" s="142"/>
      <c r="XS6" s="142"/>
      <c r="XT6" s="142"/>
      <c r="XU6" s="142"/>
      <c r="XV6" s="142"/>
      <c r="XW6" s="142"/>
      <c r="XX6" s="142"/>
      <c r="XY6" s="142"/>
      <c r="XZ6" s="142"/>
      <c r="YA6" s="142"/>
      <c r="YB6" s="142"/>
      <c r="YC6" s="142"/>
      <c r="YD6" s="142"/>
      <c r="YE6" s="142"/>
      <c r="YF6" s="142"/>
      <c r="YG6" s="142"/>
      <c r="YH6" s="142"/>
      <c r="YI6" s="142"/>
      <c r="YJ6" s="142"/>
      <c r="YK6" s="142"/>
      <c r="YL6" s="142"/>
      <c r="YM6" s="142"/>
      <c r="YN6" s="142"/>
      <c r="YO6" s="142"/>
      <c r="YP6" s="142"/>
      <c r="YQ6" s="142"/>
      <c r="YR6" s="142"/>
      <c r="YS6" s="142"/>
      <c r="YT6" s="142"/>
      <c r="YU6" s="142"/>
      <c r="YV6" s="142"/>
      <c r="YW6" s="142"/>
      <c r="YX6" s="142"/>
      <c r="YY6" s="142"/>
      <c r="YZ6" s="142"/>
      <c r="ZA6" s="142"/>
      <c r="ZB6" s="142"/>
      <c r="ZC6" s="142"/>
      <c r="ZD6" s="142"/>
      <c r="ZE6" s="142"/>
      <c r="ZF6" s="142"/>
      <c r="ZG6" s="142"/>
      <c r="ZH6" s="142"/>
      <c r="ZI6" s="142"/>
      <c r="ZJ6" s="142"/>
      <c r="ZK6" s="142"/>
      <c r="ZL6" s="142"/>
      <c r="ZM6" s="142"/>
      <c r="ZN6" s="142"/>
      <c r="ZO6" s="142"/>
      <c r="ZP6" s="142"/>
      <c r="ZQ6" s="142"/>
      <c r="ZR6" s="142"/>
      <c r="ZS6" s="142"/>
      <c r="ZT6" s="142"/>
      <c r="ZU6" s="142"/>
      <c r="ZV6" s="142"/>
      <c r="ZW6" s="142"/>
      <c r="ZX6" s="142"/>
      <c r="ZY6" s="142"/>
      <c r="ZZ6" s="142"/>
      <c r="AAA6" s="142"/>
      <c r="AAB6" s="142"/>
      <c r="AAC6" s="142"/>
      <c r="AAD6" s="142"/>
      <c r="AAE6" s="142"/>
      <c r="AAF6" s="142"/>
      <c r="AAG6" s="142"/>
      <c r="AAH6" s="142"/>
      <c r="AAI6" s="142"/>
      <c r="AAJ6" s="142"/>
      <c r="AAK6" s="142"/>
      <c r="AAL6" s="142"/>
      <c r="AAM6" s="142"/>
      <c r="AAN6" s="142"/>
      <c r="AAO6" s="142"/>
      <c r="AAP6" s="142"/>
      <c r="AAQ6" s="142"/>
      <c r="AAR6" s="142"/>
      <c r="AAS6" s="142"/>
      <c r="AAT6" s="142"/>
      <c r="AAU6" s="142"/>
      <c r="AAV6" s="142"/>
      <c r="AAW6" s="142"/>
      <c r="AAX6" s="142"/>
      <c r="AAY6" s="142"/>
      <c r="AAZ6" s="142"/>
      <c r="ABA6" s="142"/>
      <c r="ABB6" s="142"/>
      <c r="ABC6" s="142"/>
      <c r="ABD6" s="142"/>
      <c r="ABE6" s="142"/>
      <c r="ABF6" s="142"/>
      <c r="ABG6" s="142"/>
      <c r="ABH6" s="142"/>
      <c r="ABI6" s="142"/>
      <c r="ABJ6" s="142"/>
      <c r="ABK6" s="142"/>
      <c r="ABL6" s="142"/>
      <c r="ABM6" s="142"/>
      <c r="ABN6" s="142"/>
      <c r="ABO6" s="142"/>
      <c r="ABP6" s="142"/>
      <c r="ABQ6" s="142"/>
      <c r="ABR6" s="142"/>
      <c r="ABS6" s="142"/>
      <c r="ABT6" s="142"/>
      <c r="ABU6" s="142"/>
      <c r="ABV6" s="142"/>
      <c r="ABW6" s="142"/>
      <c r="ABX6" s="142"/>
      <c r="ABY6" s="142"/>
      <c r="ABZ6" s="142"/>
      <c r="ACA6" s="142"/>
      <c r="ACB6" s="142"/>
      <c r="ACC6" s="142"/>
      <c r="ACD6" s="142"/>
      <c r="ACE6" s="142"/>
      <c r="ACF6" s="142"/>
      <c r="ACG6" s="142"/>
      <c r="ACH6" s="142"/>
      <c r="ACI6" s="142"/>
      <c r="ACJ6" s="142"/>
      <c r="ACK6" s="142"/>
      <c r="ACL6" s="142"/>
      <c r="ACM6" s="142"/>
      <c r="ACN6" s="142"/>
      <c r="ACO6" s="142"/>
      <c r="ACP6" s="142"/>
      <c r="ACQ6" s="142"/>
      <c r="ACR6" s="142"/>
      <c r="ACS6" s="142"/>
      <c r="ACT6" s="142"/>
      <c r="ACU6" s="142"/>
      <c r="ACV6" s="142"/>
      <c r="ACW6" s="142"/>
      <c r="ACX6" s="142"/>
      <c r="ACY6" s="142"/>
      <c r="ACZ6" s="142"/>
      <c r="ADA6" s="142"/>
      <c r="ADB6" s="142"/>
      <c r="ADC6" s="142"/>
      <c r="ADD6" s="142"/>
      <c r="ADE6" s="142"/>
      <c r="ADF6" s="142"/>
      <c r="ADG6" s="142"/>
      <c r="ADH6" s="142"/>
      <c r="ADI6" s="142"/>
      <c r="ADJ6" s="142"/>
      <c r="ADK6" s="142"/>
      <c r="ADL6" s="142"/>
      <c r="ADM6" s="142"/>
      <c r="ADN6" s="142"/>
      <c r="ADO6" s="142"/>
      <c r="ADP6" s="142"/>
      <c r="ADQ6" s="142"/>
      <c r="ADR6" s="142"/>
      <c r="ADS6" s="142"/>
      <c r="ADT6" s="142"/>
      <c r="ADU6" s="142"/>
      <c r="ADV6" s="142"/>
      <c r="ADW6" s="142"/>
      <c r="ADX6" s="142"/>
      <c r="ADY6" s="142"/>
      <c r="ADZ6" s="142"/>
      <c r="AEA6" s="142"/>
      <c r="AEB6" s="142"/>
      <c r="AEC6" s="142"/>
      <c r="AED6" s="142"/>
      <c r="AEE6" s="142"/>
      <c r="AEF6" s="142"/>
      <c r="AEG6" s="142"/>
      <c r="AEH6" s="142"/>
      <c r="AEI6" s="142"/>
      <c r="AEJ6" s="142"/>
      <c r="AEK6" s="142"/>
      <c r="AEL6" s="142"/>
      <c r="AEM6" s="142"/>
      <c r="AEN6" s="142"/>
      <c r="AEO6" s="142"/>
      <c r="AEP6" s="142"/>
      <c r="AEQ6" s="142"/>
      <c r="AER6" s="142"/>
      <c r="AES6" s="142"/>
      <c r="AET6" s="142"/>
      <c r="AEU6" s="142"/>
      <c r="AEV6" s="142"/>
      <c r="AEW6" s="142"/>
      <c r="AEX6" s="142"/>
      <c r="AEY6" s="142"/>
      <c r="AEZ6" s="142"/>
      <c r="AFA6" s="142"/>
      <c r="AFB6" s="142"/>
      <c r="AFC6" s="142"/>
      <c r="AFD6" s="142"/>
      <c r="AFE6" s="142"/>
      <c r="AFF6" s="142"/>
      <c r="AFG6" s="142"/>
      <c r="AFH6" s="142"/>
      <c r="AFI6" s="142"/>
      <c r="AFJ6" s="142"/>
      <c r="AFK6" s="142"/>
      <c r="AFL6" s="142"/>
      <c r="AFM6" s="142"/>
      <c r="AFN6" s="142"/>
      <c r="AFO6" s="142"/>
      <c r="AFP6" s="142"/>
      <c r="AFQ6" s="142"/>
      <c r="AFR6" s="142"/>
      <c r="AFS6" s="142"/>
      <c r="AFT6" s="142"/>
      <c r="AFU6" s="142"/>
      <c r="AFV6" s="142"/>
      <c r="AFW6" s="142"/>
      <c r="AFX6" s="142"/>
      <c r="AFY6" s="142"/>
      <c r="AFZ6" s="142"/>
      <c r="AGA6" s="142"/>
      <c r="AGB6" s="142"/>
      <c r="AGC6" s="142"/>
      <c r="AGD6" s="142"/>
      <c r="AGE6" s="142"/>
      <c r="AGF6" s="142"/>
      <c r="AGG6" s="142"/>
      <c r="AGH6" s="142"/>
      <c r="AGI6" s="142"/>
      <c r="AGJ6" s="142"/>
      <c r="AGK6" s="142"/>
      <c r="AGL6" s="142"/>
      <c r="AGM6" s="142"/>
      <c r="AGN6" s="142"/>
      <c r="AGO6" s="142"/>
      <c r="AGP6" s="142"/>
      <c r="AGQ6" s="142"/>
      <c r="AGR6" s="142"/>
      <c r="AGS6" s="142"/>
      <c r="AGT6" s="142"/>
      <c r="AGU6" s="142"/>
      <c r="AGV6" s="142"/>
      <c r="AGW6" s="142"/>
      <c r="AGX6" s="142"/>
      <c r="AGY6" s="142"/>
      <c r="AGZ6" s="142"/>
      <c r="AHA6" s="142"/>
      <c r="AHB6" s="142"/>
      <c r="AHC6" s="142"/>
      <c r="AHD6" s="142"/>
      <c r="AHE6" s="142"/>
      <c r="AHF6" s="142"/>
      <c r="AHG6" s="142"/>
      <c r="AHH6" s="142"/>
      <c r="AHI6" s="142"/>
      <c r="AHJ6" s="142"/>
      <c r="AHK6" s="142"/>
      <c r="AHL6" s="142"/>
      <c r="AHM6" s="142"/>
      <c r="AHN6" s="142"/>
      <c r="AHO6" s="142"/>
      <c r="AHP6" s="142"/>
      <c r="AHQ6" s="142"/>
      <c r="AHR6" s="142"/>
      <c r="AHS6" s="142"/>
      <c r="AHT6" s="142"/>
      <c r="AHU6" s="142"/>
      <c r="AHV6" s="142"/>
      <c r="AHW6" s="142"/>
      <c r="AHX6" s="142"/>
      <c r="AHY6" s="142"/>
      <c r="AHZ6" s="142"/>
      <c r="AIA6" s="142"/>
      <c r="AIB6" s="142"/>
      <c r="AIC6" s="142"/>
      <c r="AID6" s="142"/>
      <c r="AIE6" s="142"/>
      <c r="AIF6" s="142"/>
      <c r="AIG6" s="142"/>
      <c r="AIH6" s="142"/>
      <c r="AII6" s="142"/>
      <c r="AIJ6" s="142"/>
      <c r="AIK6" s="142"/>
      <c r="AIL6" s="142"/>
      <c r="AIM6" s="142"/>
      <c r="AIN6" s="142"/>
      <c r="AIO6" s="142"/>
      <c r="AIP6" s="142"/>
      <c r="AIQ6" s="142"/>
      <c r="AIR6" s="142"/>
      <c r="AIS6" s="142"/>
      <c r="AIT6" s="142"/>
      <c r="AIU6" s="142"/>
      <c r="AIV6" s="142"/>
      <c r="AIW6" s="142"/>
      <c r="AIX6" s="142"/>
      <c r="AIY6" s="142"/>
      <c r="AIZ6" s="142"/>
      <c r="AJA6" s="142"/>
      <c r="AJB6" s="142"/>
      <c r="AJC6" s="142"/>
      <c r="AJD6" s="142"/>
      <c r="AJE6" s="142"/>
      <c r="AJF6" s="142"/>
      <c r="AJG6" s="142"/>
      <c r="AJH6" s="142"/>
      <c r="AJI6" s="142"/>
      <c r="AJJ6" s="142"/>
      <c r="AJK6" s="142"/>
      <c r="AJL6" s="142"/>
      <c r="AJM6" s="142"/>
      <c r="AJN6" s="142"/>
      <c r="AJO6" s="142"/>
      <c r="AJP6" s="142"/>
      <c r="AJQ6" s="142"/>
      <c r="AJR6" s="142"/>
      <c r="AJS6" s="142"/>
      <c r="AJT6" s="142"/>
      <c r="AJU6" s="142"/>
      <c r="AJV6" s="142"/>
      <c r="AJW6" s="142"/>
      <c r="AJX6" s="142"/>
      <c r="AJY6" s="142"/>
      <c r="AJZ6" s="142"/>
      <c r="AKA6" s="142"/>
      <c r="AKB6" s="142"/>
      <c r="AKC6" s="142"/>
      <c r="AKD6" s="142"/>
      <c r="AKE6" s="142"/>
      <c r="AKF6" s="142"/>
      <c r="AKG6" s="142"/>
      <c r="AKH6" s="142"/>
      <c r="AKI6" s="142"/>
      <c r="AKJ6" s="142"/>
      <c r="AKK6" s="142"/>
      <c r="AKL6" s="142"/>
      <c r="AKM6" s="142"/>
      <c r="AKN6" s="142"/>
      <c r="AKO6" s="142"/>
      <c r="AKP6" s="142"/>
      <c r="AKQ6" s="142"/>
      <c r="AKR6" s="142"/>
      <c r="AKS6" s="142"/>
      <c r="AKT6" s="142"/>
      <c r="AKU6" s="142"/>
      <c r="AKV6" s="142"/>
      <c r="AKW6" s="142"/>
      <c r="AKX6" s="142"/>
      <c r="AKY6" s="142"/>
      <c r="AKZ6" s="142"/>
      <c r="ALA6" s="142"/>
      <c r="ALB6" s="142"/>
      <c r="ALC6" s="142"/>
      <c r="ALD6" s="142"/>
      <c r="ALE6" s="142"/>
      <c r="ALF6" s="142"/>
      <c r="ALG6" s="142"/>
      <c r="ALH6" s="142"/>
      <c r="ALI6" s="142"/>
      <c r="ALJ6" s="142"/>
      <c r="ALK6" s="142"/>
      <c r="ALL6" s="142"/>
      <c r="ALM6" s="142"/>
      <c r="ALN6" s="142"/>
      <c r="ALO6" s="142"/>
      <c r="ALP6" s="142"/>
      <c r="ALQ6" s="142"/>
      <c r="ALR6" s="142"/>
      <c r="ALS6" s="142"/>
      <c r="ALT6" s="142"/>
      <c r="ALU6" s="142"/>
      <c r="ALV6" s="142"/>
      <c r="ALW6" s="142"/>
      <c r="ALX6" s="142"/>
      <c r="ALY6" s="142"/>
      <c r="ALZ6" s="142"/>
      <c r="AMA6" s="142"/>
      <c r="AMB6" s="142"/>
      <c r="AMC6" s="142"/>
      <c r="AMD6" s="142"/>
      <c r="AME6" s="142"/>
      <c r="AMF6" s="142"/>
      <c r="AMG6" s="142"/>
      <c r="AMH6" s="142"/>
      <c r="AMI6" s="142"/>
      <c r="AMJ6" s="142"/>
      <c r="AMK6" s="142"/>
      <c r="AML6" s="142"/>
      <c r="AMM6" s="142"/>
      <c r="AMN6" s="142"/>
      <c r="AMO6" s="142"/>
      <c r="AMP6" s="142"/>
      <c r="AMQ6" s="142"/>
      <c r="AMR6" s="142"/>
      <c r="AMS6" s="142"/>
      <c r="AMT6" s="142"/>
      <c r="AMU6" s="142"/>
      <c r="AMV6" s="142"/>
      <c r="AMW6" s="142"/>
      <c r="AMX6" s="142"/>
      <c r="AMY6" s="142"/>
      <c r="AMZ6" s="142"/>
      <c r="ANA6" s="142"/>
      <c r="ANB6" s="142"/>
      <c r="ANC6" s="142"/>
      <c r="AND6" s="142"/>
      <c r="ANE6" s="142"/>
      <c r="ANF6" s="142"/>
      <c r="ANG6" s="142"/>
      <c r="ANH6" s="142"/>
      <c r="ANI6" s="142"/>
      <c r="ANJ6" s="142"/>
      <c r="ANK6" s="142"/>
      <c r="ANL6" s="142"/>
      <c r="ANM6" s="142"/>
      <c r="ANN6" s="142"/>
      <c r="ANO6" s="142"/>
      <c r="ANP6" s="142"/>
      <c r="ANQ6" s="142"/>
      <c r="ANR6" s="142"/>
      <c r="ANS6" s="142"/>
      <c r="ANT6" s="142"/>
      <c r="ANU6" s="142"/>
      <c r="ANV6" s="142"/>
      <c r="ANW6" s="142"/>
      <c r="ANX6" s="142"/>
      <c r="ANY6" s="142"/>
      <c r="ANZ6" s="142"/>
      <c r="AOA6" s="142"/>
      <c r="AOB6" s="142"/>
      <c r="AOC6" s="142"/>
      <c r="AOD6" s="142"/>
      <c r="AOE6" s="142"/>
      <c r="AOF6" s="142"/>
      <c r="AOG6" s="142"/>
      <c r="AOH6" s="142"/>
      <c r="AOI6" s="142"/>
      <c r="AOJ6" s="142"/>
      <c r="AOK6" s="142"/>
      <c r="AOL6" s="142"/>
      <c r="AOM6" s="142"/>
      <c r="AON6" s="142"/>
      <c r="AOO6" s="142"/>
      <c r="AOP6" s="142"/>
      <c r="AOQ6" s="142"/>
      <c r="AOR6" s="142"/>
      <c r="AOS6" s="142"/>
      <c r="AOT6" s="142"/>
      <c r="AOU6" s="142"/>
      <c r="AOV6" s="142"/>
      <c r="AOW6" s="142"/>
      <c r="AOX6" s="142"/>
      <c r="AOY6" s="142"/>
      <c r="AOZ6" s="142"/>
      <c r="APA6" s="142"/>
      <c r="APB6" s="142"/>
      <c r="APC6" s="142"/>
      <c r="APD6" s="142"/>
      <c r="APE6" s="142"/>
      <c r="APF6" s="142"/>
      <c r="APG6" s="142"/>
      <c r="APH6" s="142"/>
      <c r="API6" s="142"/>
      <c r="APJ6" s="142"/>
      <c r="APK6" s="142"/>
      <c r="APL6" s="142"/>
      <c r="APM6" s="142"/>
      <c r="APN6" s="142"/>
      <c r="APO6" s="142"/>
      <c r="APP6" s="142"/>
      <c r="APQ6" s="142"/>
      <c r="APR6" s="142"/>
      <c r="APS6" s="142"/>
      <c r="APT6" s="142"/>
      <c r="APU6" s="142"/>
      <c r="APV6" s="142"/>
      <c r="APW6" s="142"/>
      <c r="APX6" s="142"/>
      <c r="APY6" s="142"/>
      <c r="APZ6" s="142"/>
      <c r="AQA6" s="142"/>
      <c r="AQB6" s="142"/>
      <c r="AQC6" s="142"/>
      <c r="AQD6" s="142"/>
      <c r="AQE6" s="142"/>
      <c r="AQF6" s="142"/>
      <c r="AQG6" s="142"/>
      <c r="AQH6" s="142"/>
      <c r="AQI6" s="142"/>
      <c r="AQJ6" s="142"/>
      <c r="AQK6" s="142"/>
      <c r="AQL6" s="142"/>
      <c r="AQM6" s="142"/>
      <c r="AQN6" s="142"/>
      <c r="AQO6" s="142"/>
      <c r="AQP6" s="142"/>
      <c r="AQQ6" s="142"/>
      <c r="AQR6" s="142"/>
      <c r="AQS6" s="142"/>
      <c r="AQT6" s="142"/>
      <c r="AQU6" s="142"/>
      <c r="AQV6" s="142"/>
      <c r="AQW6" s="142"/>
      <c r="AQX6" s="142"/>
      <c r="AQY6" s="142"/>
      <c r="AQZ6" s="142"/>
      <c r="ARA6" s="142"/>
      <c r="ARB6" s="142"/>
      <c r="ARC6" s="142"/>
      <c r="ARD6" s="142"/>
      <c r="ARE6" s="142"/>
      <c r="ARF6" s="142"/>
      <c r="ARG6" s="142"/>
      <c r="ARH6" s="142"/>
      <c r="ARI6" s="142"/>
      <c r="ARJ6" s="142"/>
      <c r="ARK6" s="142"/>
      <c r="ARL6" s="142"/>
      <c r="ARM6" s="142"/>
      <c r="ARN6" s="142"/>
      <c r="ARO6" s="142"/>
      <c r="ARP6" s="142"/>
      <c r="ARQ6" s="142"/>
      <c r="ARR6" s="142"/>
      <c r="ARS6" s="142"/>
      <c r="ART6" s="142"/>
      <c r="ARU6" s="142"/>
      <c r="ARV6" s="142"/>
      <c r="ARW6" s="142"/>
      <c r="ARX6" s="142"/>
      <c r="ARY6" s="142"/>
      <c r="ARZ6" s="142"/>
      <c r="ASA6" s="142"/>
      <c r="ASB6" s="142"/>
      <c r="ASC6" s="142"/>
      <c r="ASD6" s="142"/>
      <c r="ASE6" s="142"/>
      <c r="ASF6" s="142"/>
      <c r="ASG6" s="142"/>
      <c r="ASH6" s="142"/>
      <c r="ASI6" s="142"/>
      <c r="ASJ6" s="142"/>
      <c r="ASK6" s="142"/>
      <c r="ASL6" s="142"/>
      <c r="ASM6" s="142"/>
      <c r="ASN6" s="142"/>
      <c r="ASO6" s="142"/>
      <c r="ASP6" s="142"/>
      <c r="ASQ6" s="142"/>
      <c r="ASR6" s="142"/>
      <c r="ASS6" s="142"/>
      <c r="AST6" s="142"/>
      <c r="ASU6" s="142"/>
      <c r="ASV6" s="142"/>
      <c r="ASW6" s="142"/>
      <c r="ASX6" s="142"/>
      <c r="ASY6" s="142"/>
      <c r="ASZ6" s="142"/>
      <c r="ATA6" s="142"/>
      <c r="ATB6" s="142"/>
      <c r="ATC6" s="142"/>
      <c r="ATD6" s="142"/>
      <c r="ATE6" s="142"/>
      <c r="ATF6" s="142"/>
      <c r="ATG6" s="142"/>
      <c r="ATH6" s="142"/>
      <c r="ATI6" s="142"/>
      <c r="ATJ6" s="142"/>
      <c r="ATK6" s="142"/>
      <c r="ATL6" s="142"/>
      <c r="ATM6" s="142"/>
      <c r="ATN6" s="142"/>
      <c r="ATO6" s="142"/>
      <c r="ATP6" s="142"/>
      <c r="ATQ6" s="142"/>
      <c r="ATR6" s="142"/>
      <c r="ATS6" s="142"/>
      <c r="ATT6" s="142"/>
      <c r="ATU6" s="142"/>
      <c r="ATV6" s="142"/>
      <c r="ATW6" s="142"/>
      <c r="ATX6" s="142"/>
      <c r="ATY6" s="142"/>
      <c r="ATZ6" s="142"/>
      <c r="AUA6" s="142"/>
      <c r="AUB6" s="142"/>
      <c r="AUC6" s="142"/>
      <c r="AUD6" s="142"/>
      <c r="AUE6" s="142"/>
      <c r="AUF6" s="142"/>
      <c r="AUG6" s="142"/>
      <c r="AUH6" s="142"/>
      <c r="AUI6" s="142"/>
      <c r="AUJ6" s="142"/>
      <c r="AUK6" s="142"/>
      <c r="AUL6" s="142"/>
      <c r="AUM6" s="142"/>
      <c r="AUN6" s="142"/>
      <c r="AUO6" s="142"/>
      <c r="AUP6" s="142"/>
      <c r="AUQ6" s="142"/>
      <c r="AUR6" s="142"/>
      <c r="AUS6" s="142"/>
      <c r="AUT6" s="142"/>
      <c r="AUU6" s="142"/>
      <c r="AUV6" s="142"/>
      <c r="AUW6" s="142"/>
      <c r="AUX6" s="142"/>
      <c r="AUY6" s="142"/>
      <c r="AUZ6" s="142"/>
      <c r="AVA6" s="142"/>
      <c r="AVB6" s="142"/>
      <c r="AVC6" s="142"/>
      <c r="AVD6" s="142"/>
      <c r="AVE6" s="142"/>
      <c r="AVF6" s="142"/>
      <c r="AVG6" s="142"/>
      <c r="AVH6" s="142"/>
      <c r="AVI6" s="142"/>
      <c r="AVJ6" s="142"/>
      <c r="AVK6" s="142"/>
      <c r="AVL6" s="142"/>
      <c r="AVM6" s="142"/>
      <c r="AVN6" s="142"/>
      <c r="AVO6" s="142"/>
      <c r="AVP6" s="142"/>
      <c r="AVQ6" s="142"/>
      <c r="AVR6" s="142"/>
      <c r="AVS6" s="142"/>
      <c r="AVT6" s="142"/>
      <c r="AVU6" s="142"/>
      <c r="AVV6" s="142"/>
      <c r="AVW6" s="142"/>
      <c r="AVX6" s="142"/>
      <c r="AVY6" s="142"/>
      <c r="AVZ6" s="142"/>
      <c r="AWA6" s="142"/>
      <c r="AWB6" s="142"/>
      <c r="AWC6" s="142"/>
      <c r="AWD6" s="142"/>
      <c r="AWE6" s="142"/>
      <c r="AWF6" s="142"/>
      <c r="AWG6" s="142"/>
      <c r="AWH6" s="142"/>
      <c r="AWI6" s="142"/>
      <c r="AWJ6" s="142"/>
      <c r="AWK6" s="142"/>
      <c r="AWL6" s="142"/>
      <c r="AWM6" s="142"/>
      <c r="AWN6" s="142"/>
      <c r="AWO6" s="142"/>
      <c r="AWP6" s="142"/>
      <c r="AWQ6" s="142"/>
      <c r="AWR6" s="142"/>
      <c r="AWS6" s="142"/>
      <c r="AWT6" s="142"/>
      <c r="AWU6" s="142"/>
      <c r="AWV6" s="142"/>
      <c r="AWW6" s="142"/>
      <c r="AWX6" s="142"/>
      <c r="AWY6" s="142"/>
      <c r="AWZ6" s="142"/>
      <c r="AXA6" s="142"/>
      <c r="AXB6" s="142"/>
      <c r="AXC6" s="142"/>
      <c r="AXD6" s="142"/>
      <c r="AXE6" s="142"/>
      <c r="AXF6" s="142"/>
      <c r="AXG6" s="142"/>
      <c r="AXH6" s="142"/>
      <c r="AXI6" s="142"/>
      <c r="AXJ6" s="142"/>
      <c r="AXK6" s="142"/>
      <c r="AXL6" s="142"/>
      <c r="AXM6" s="142"/>
      <c r="AXN6" s="142"/>
      <c r="AXO6" s="142"/>
      <c r="AXP6" s="142"/>
      <c r="AXQ6" s="142"/>
      <c r="AXR6" s="142"/>
      <c r="AXS6" s="142"/>
      <c r="AXT6" s="142"/>
      <c r="AXU6" s="142"/>
      <c r="AXV6" s="142"/>
      <c r="AXW6" s="142"/>
      <c r="AXX6" s="142"/>
      <c r="AXY6" s="142"/>
      <c r="AXZ6" s="142"/>
      <c r="AYA6" s="142"/>
      <c r="AYB6" s="142"/>
      <c r="AYC6" s="142"/>
      <c r="AYD6" s="142"/>
      <c r="AYE6" s="142"/>
      <c r="AYF6" s="142"/>
      <c r="AYG6" s="142"/>
      <c r="AYH6" s="142"/>
      <c r="AYI6" s="142"/>
      <c r="AYJ6" s="142"/>
      <c r="AYK6" s="142"/>
      <c r="AYL6" s="142"/>
      <c r="AYM6" s="142"/>
      <c r="AYN6" s="142"/>
      <c r="AYO6" s="142"/>
      <c r="AYP6" s="142"/>
      <c r="AYQ6" s="142"/>
      <c r="AYR6" s="142"/>
      <c r="AYS6" s="142"/>
      <c r="AYT6" s="142"/>
      <c r="AYU6" s="142"/>
      <c r="AYV6" s="142"/>
      <c r="AYW6" s="142"/>
      <c r="AYX6" s="142"/>
      <c r="AYY6" s="142"/>
      <c r="AYZ6" s="142"/>
      <c r="AZA6" s="142"/>
      <c r="AZB6" s="142"/>
      <c r="AZC6" s="142"/>
      <c r="AZD6" s="142"/>
      <c r="AZE6" s="142"/>
      <c r="AZF6" s="142"/>
      <c r="AZG6" s="142"/>
      <c r="AZH6" s="142"/>
      <c r="AZI6" s="142"/>
      <c r="AZJ6" s="142"/>
      <c r="AZK6" s="142"/>
      <c r="AZL6" s="142"/>
      <c r="AZM6" s="142"/>
      <c r="AZN6" s="142"/>
      <c r="AZO6" s="142"/>
      <c r="AZP6" s="142"/>
      <c r="AZQ6" s="142"/>
      <c r="AZR6" s="142"/>
      <c r="AZS6" s="142"/>
      <c r="AZT6" s="142"/>
      <c r="AZU6" s="142"/>
      <c r="AZV6" s="142"/>
      <c r="AZW6" s="142"/>
      <c r="AZX6" s="142"/>
      <c r="AZY6" s="142"/>
      <c r="AZZ6" s="142"/>
      <c r="BAA6" s="142"/>
      <c r="BAB6" s="142"/>
      <c r="BAC6" s="142"/>
      <c r="BAD6" s="142"/>
      <c r="BAE6" s="142"/>
      <c r="BAF6" s="142"/>
      <c r="BAG6" s="142"/>
      <c r="BAH6" s="142"/>
      <c r="BAI6" s="142"/>
      <c r="BAJ6" s="142"/>
      <c r="BAK6" s="142"/>
      <c r="BAL6" s="142"/>
      <c r="BAM6" s="142"/>
      <c r="BAN6" s="142"/>
      <c r="BAO6" s="142"/>
      <c r="BAP6" s="142"/>
      <c r="BAQ6" s="142"/>
      <c r="BAR6" s="142"/>
      <c r="BAS6" s="142"/>
      <c r="BAT6" s="142"/>
      <c r="BAU6" s="142"/>
      <c r="BAV6" s="142"/>
      <c r="BAW6" s="142"/>
      <c r="BAX6" s="142"/>
      <c r="BAY6" s="142"/>
      <c r="BAZ6" s="142"/>
      <c r="BBA6" s="142"/>
      <c r="BBB6" s="142"/>
      <c r="BBC6" s="142"/>
      <c r="BBD6" s="142"/>
      <c r="BBE6" s="142"/>
      <c r="BBF6" s="142"/>
      <c r="BBG6" s="142"/>
      <c r="BBH6" s="142"/>
      <c r="BBI6" s="142"/>
      <c r="BBJ6" s="142"/>
      <c r="BBK6" s="142"/>
      <c r="BBL6" s="142"/>
      <c r="BBM6" s="142"/>
      <c r="BBN6" s="142"/>
      <c r="BBO6" s="142"/>
      <c r="BBP6" s="142"/>
      <c r="BBQ6" s="142"/>
      <c r="BBR6" s="142"/>
      <c r="BBS6" s="142"/>
      <c r="BBT6" s="142"/>
      <c r="BBU6" s="142"/>
      <c r="BBV6" s="142"/>
      <c r="BBW6" s="142"/>
      <c r="BBX6" s="142"/>
      <c r="BBY6" s="142"/>
      <c r="BBZ6" s="142"/>
      <c r="BCA6" s="142"/>
      <c r="BCB6" s="142"/>
      <c r="BCC6" s="142"/>
      <c r="BCD6" s="142"/>
      <c r="BCE6" s="142"/>
      <c r="BCF6" s="142"/>
      <c r="BCG6" s="142"/>
      <c r="BCH6" s="142"/>
      <c r="BCI6" s="142"/>
      <c r="BCJ6" s="142"/>
      <c r="BCK6" s="142"/>
      <c r="BCL6" s="142"/>
      <c r="BCM6" s="142"/>
      <c r="BCN6" s="142"/>
      <c r="BCO6" s="142"/>
      <c r="BCP6" s="142"/>
      <c r="BCQ6" s="142"/>
      <c r="BCR6" s="142"/>
      <c r="BCS6" s="142"/>
      <c r="BCT6" s="142"/>
      <c r="BCU6" s="142"/>
      <c r="BCV6" s="142"/>
      <c r="BCW6" s="142"/>
      <c r="BCX6" s="142"/>
      <c r="BCY6" s="142"/>
      <c r="BCZ6" s="142"/>
      <c r="BDA6" s="142"/>
      <c r="BDB6" s="142"/>
      <c r="BDC6" s="142"/>
      <c r="BDD6" s="142"/>
      <c r="BDE6" s="142"/>
      <c r="BDF6" s="142"/>
      <c r="BDG6" s="142"/>
      <c r="BDH6" s="142"/>
      <c r="BDI6" s="142"/>
      <c r="BDJ6" s="142"/>
      <c r="BDK6" s="142"/>
      <c r="BDL6" s="142"/>
      <c r="BDM6" s="142"/>
      <c r="BDN6" s="142"/>
      <c r="BDO6" s="142"/>
      <c r="BDP6" s="142"/>
      <c r="BDQ6" s="142"/>
      <c r="BDR6" s="142"/>
      <c r="BDS6" s="142"/>
      <c r="BDT6" s="142"/>
      <c r="BDU6" s="142"/>
      <c r="BDV6" s="142"/>
      <c r="BDW6" s="142"/>
      <c r="BDX6" s="142"/>
      <c r="BDY6" s="142"/>
      <c r="BDZ6" s="142"/>
      <c r="BEA6" s="142"/>
      <c r="BEB6" s="142"/>
      <c r="BEC6" s="142"/>
      <c r="BED6" s="142"/>
      <c r="BEE6" s="142"/>
      <c r="BEF6" s="142"/>
      <c r="BEG6" s="142"/>
      <c r="BEH6" s="142"/>
      <c r="BEI6" s="142"/>
      <c r="BEJ6" s="142"/>
      <c r="BEK6" s="142"/>
      <c r="BEL6" s="142"/>
      <c r="BEM6" s="142"/>
      <c r="BEN6" s="142"/>
      <c r="BEO6" s="142"/>
      <c r="BEP6" s="142"/>
      <c r="BEQ6" s="142"/>
      <c r="BER6" s="142"/>
      <c r="BES6" s="142"/>
      <c r="BET6" s="142"/>
      <c r="BEU6" s="142"/>
      <c r="BEV6" s="142"/>
      <c r="BEW6" s="142"/>
      <c r="BEX6" s="142"/>
      <c r="BEY6" s="142"/>
      <c r="BEZ6" s="142"/>
      <c r="BFA6" s="142"/>
      <c r="BFB6" s="142"/>
      <c r="BFC6" s="142"/>
      <c r="BFD6" s="142"/>
      <c r="BFE6" s="142"/>
      <c r="BFF6" s="142"/>
      <c r="BFG6" s="142"/>
      <c r="BFH6" s="142"/>
      <c r="BFI6" s="142"/>
      <c r="BFJ6" s="142"/>
      <c r="BFK6" s="142"/>
      <c r="BFL6" s="142"/>
      <c r="BFM6" s="142"/>
      <c r="BFN6" s="142"/>
      <c r="BFO6" s="142"/>
      <c r="BFP6" s="142"/>
      <c r="BFQ6" s="142"/>
      <c r="BFR6" s="142"/>
      <c r="BFS6" s="142"/>
      <c r="BFT6" s="142"/>
      <c r="BFU6" s="142"/>
      <c r="BFV6" s="142"/>
      <c r="BFW6" s="142"/>
      <c r="BFX6" s="142"/>
      <c r="BFY6" s="142"/>
      <c r="BFZ6" s="142"/>
      <c r="BGA6" s="142"/>
      <c r="BGB6" s="142"/>
      <c r="BGC6" s="142"/>
      <c r="BGD6" s="142"/>
      <c r="BGE6" s="142"/>
      <c r="BGF6" s="142"/>
      <c r="BGG6" s="142"/>
      <c r="BGH6" s="142"/>
      <c r="BGI6" s="142"/>
      <c r="BGJ6" s="142"/>
      <c r="BGK6" s="142"/>
      <c r="BGL6" s="142"/>
      <c r="BGM6" s="142"/>
      <c r="BGN6" s="142"/>
      <c r="BGO6" s="142"/>
      <c r="BGP6" s="142"/>
      <c r="BGQ6" s="142"/>
      <c r="BGR6" s="142"/>
      <c r="BGS6" s="142"/>
      <c r="BGT6" s="142"/>
      <c r="BGU6" s="142"/>
      <c r="BGV6" s="142"/>
      <c r="BGW6" s="142"/>
      <c r="BGX6" s="142"/>
      <c r="BGY6" s="142"/>
      <c r="BGZ6" s="142"/>
      <c r="BHA6" s="142"/>
      <c r="BHB6" s="142"/>
      <c r="BHC6" s="142"/>
      <c r="BHD6" s="142"/>
      <c r="BHE6" s="142"/>
      <c r="BHF6" s="142"/>
      <c r="BHG6" s="142"/>
      <c r="BHH6" s="142"/>
      <c r="BHI6" s="142"/>
      <c r="BHJ6" s="142"/>
      <c r="BHK6" s="142"/>
      <c r="BHL6" s="142"/>
      <c r="BHM6" s="142"/>
      <c r="BHN6" s="142"/>
      <c r="BHO6" s="142"/>
      <c r="BHP6" s="142"/>
      <c r="BHQ6" s="142"/>
      <c r="BHR6" s="142"/>
      <c r="BHS6" s="142"/>
      <c r="BHT6" s="142"/>
      <c r="BHU6" s="142"/>
      <c r="BHV6" s="142"/>
      <c r="BHW6" s="142"/>
      <c r="BHX6" s="142"/>
      <c r="BHY6" s="142"/>
      <c r="BHZ6" s="142"/>
      <c r="BIA6" s="142"/>
      <c r="BIB6" s="142"/>
      <c r="BIC6" s="142"/>
      <c r="BID6" s="142"/>
      <c r="BIE6" s="142"/>
      <c r="BIF6" s="142"/>
      <c r="BIG6" s="142"/>
      <c r="BIH6" s="142"/>
      <c r="BII6" s="142"/>
      <c r="BIJ6" s="142"/>
      <c r="BIK6" s="142"/>
      <c r="BIL6" s="142"/>
      <c r="BIM6" s="142"/>
      <c r="BIN6" s="142"/>
      <c r="BIO6" s="142"/>
      <c r="BIP6" s="142"/>
      <c r="BIQ6" s="142"/>
      <c r="BIR6" s="142"/>
      <c r="BIS6" s="142"/>
      <c r="BIT6" s="142"/>
      <c r="BIU6" s="142"/>
      <c r="BIV6" s="142"/>
      <c r="BIW6" s="142"/>
      <c r="BIX6" s="142"/>
      <c r="BIY6" s="142"/>
      <c r="BIZ6" s="142"/>
      <c r="BJA6" s="142"/>
      <c r="BJB6" s="142"/>
      <c r="BJC6" s="142"/>
      <c r="BJD6" s="142"/>
      <c r="BJE6" s="142"/>
      <c r="BJF6" s="142"/>
      <c r="BJG6" s="142"/>
      <c r="BJH6" s="142"/>
      <c r="BJI6" s="142"/>
      <c r="BJJ6" s="142"/>
      <c r="BJK6" s="142"/>
      <c r="BJL6" s="142"/>
      <c r="BJM6" s="142"/>
      <c r="BJN6" s="142"/>
      <c r="BJO6" s="142"/>
      <c r="BJP6" s="142"/>
      <c r="BJQ6" s="142"/>
      <c r="BJR6" s="142"/>
      <c r="BJS6" s="142"/>
      <c r="BJT6" s="142"/>
      <c r="BJU6" s="142"/>
      <c r="BJV6" s="142"/>
      <c r="BJW6" s="142"/>
      <c r="BJX6" s="142"/>
      <c r="BJY6" s="142"/>
      <c r="BJZ6" s="142"/>
      <c r="BKA6" s="142"/>
      <c r="BKB6" s="142"/>
      <c r="BKC6" s="142"/>
      <c r="BKD6" s="142"/>
      <c r="BKE6" s="142"/>
      <c r="BKF6" s="142"/>
      <c r="BKG6" s="142"/>
      <c r="BKH6" s="142"/>
      <c r="BKI6" s="142"/>
      <c r="BKJ6" s="142"/>
      <c r="BKK6" s="142"/>
      <c r="BKL6" s="142"/>
      <c r="BKM6" s="142"/>
      <c r="BKN6" s="142"/>
      <c r="BKO6" s="142"/>
      <c r="BKP6" s="142"/>
      <c r="BKQ6" s="142"/>
      <c r="BKR6" s="142"/>
      <c r="BKS6" s="142"/>
      <c r="BKT6" s="142"/>
      <c r="BKU6" s="142"/>
      <c r="BKV6" s="142"/>
      <c r="BKW6" s="142"/>
      <c r="BKX6" s="142"/>
      <c r="BKY6" s="142"/>
      <c r="BKZ6" s="142"/>
      <c r="BLA6" s="142"/>
      <c r="BLB6" s="142"/>
      <c r="BLC6" s="142"/>
      <c r="BLD6" s="142"/>
      <c r="BLE6" s="142"/>
      <c r="BLF6" s="142"/>
      <c r="BLG6" s="142"/>
      <c r="BLH6" s="142"/>
      <c r="BLI6" s="142"/>
      <c r="BLJ6" s="142"/>
      <c r="BLK6" s="142"/>
      <c r="BLL6" s="142"/>
      <c r="BLM6" s="142"/>
      <c r="BLN6" s="142"/>
      <c r="BLO6" s="142"/>
      <c r="BLP6" s="142"/>
      <c r="BLQ6" s="142"/>
      <c r="BLR6" s="142"/>
      <c r="BLS6" s="142"/>
      <c r="BLT6" s="142"/>
      <c r="BLU6" s="142"/>
      <c r="BLV6" s="142"/>
      <c r="BLW6" s="142"/>
      <c r="BLX6" s="142"/>
      <c r="BLY6" s="142"/>
      <c r="BLZ6" s="142"/>
      <c r="BMA6" s="142"/>
      <c r="BMB6" s="142"/>
      <c r="BMC6" s="142"/>
      <c r="BMD6" s="142"/>
      <c r="BME6" s="142"/>
      <c r="BMF6" s="142"/>
      <c r="BMG6" s="142"/>
      <c r="BMH6" s="142"/>
      <c r="BMI6" s="142"/>
      <c r="BMJ6" s="142"/>
      <c r="BMK6" s="142"/>
      <c r="BML6" s="142"/>
      <c r="BMM6" s="142"/>
      <c r="BMN6" s="142"/>
      <c r="BMO6" s="142"/>
      <c r="BMP6" s="142"/>
      <c r="BMQ6" s="142"/>
      <c r="BMR6" s="142"/>
      <c r="BMS6" s="142"/>
      <c r="BMT6" s="142"/>
      <c r="BMU6" s="142"/>
      <c r="BMV6" s="142"/>
      <c r="BMW6" s="142"/>
      <c r="BMX6" s="142"/>
      <c r="BMY6" s="142"/>
      <c r="BMZ6" s="142"/>
      <c r="BNA6" s="142"/>
      <c r="BNB6" s="142"/>
      <c r="BNC6" s="142"/>
      <c r="BND6" s="142"/>
      <c r="BNE6" s="142"/>
      <c r="BNF6" s="142"/>
      <c r="BNG6" s="142"/>
      <c r="BNH6" s="142"/>
      <c r="BNI6" s="142"/>
      <c r="BNJ6" s="142"/>
      <c r="BNK6" s="142"/>
      <c r="BNL6" s="142"/>
      <c r="BNM6" s="142"/>
      <c r="BNN6" s="142"/>
      <c r="BNO6" s="142"/>
      <c r="BNP6" s="142"/>
      <c r="BNQ6" s="142"/>
      <c r="BNR6" s="142"/>
      <c r="BNS6" s="142"/>
      <c r="BNT6" s="142"/>
      <c r="BNU6" s="142"/>
      <c r="BNV6" s="142"/>
      <c r="BNW6" s="142"/>
      <c r="BNX6" s="142"/>
      <c r="BNY6" s="142"/>
      <c r="BNZ6" s="142"/>
      <c r="BOA6" s="142"/>
      <c r="BOB6" s="142"/>
      <c r="BOC6" s="142"/>
      <c r="BOD6" s="142"/>
      <c r="BOE6" s="142"/>
      <c r="BOF6" s="142"/>
      <c r="BOG6" s="142"/>
      <c r="BOH6" s="142"/>
      <c r="BOI6" s="142"/>
      <c r="BOJ6" s="142"/>
      <c r="BOK6" s="142"/>
      <c r="BOL6" s="142"/>
      <c r="BOM6" s="142"/>
      <c r="BON6" s="142"/>
      <c r="BOO6" s="142"/>
      <c r="BOP6" s="142"/>
      <c r="BOQ6" s="142"/>
      <c r="BOR6" s="142"/>
      <c r="BOS6" s="142"/>
      <c r="BOT6" s="142"/>
      <c r="BOU6" s="142"/>
      <c r="BOV6" s="142"/>
      <c r="BOW6" s="142"/>
      <c r="BOX6" s="142"/>
      <c r="BOY6" s="142"/>
      <c r="BOZ6" s="142"/>
      <c r="BPA6" s="142"/>
      <c r="BPB6" s="142"/>
      <c r="BPC6" s="142"/>
      <c r="BPD6" s="142"/>
      <c r="BPE6" s="142"/>
      <c r="BPF6" s="142"/>
      <c r="BPG6" s="142"/>
      <c r="BPH6" s="142"/>
      <c r="BPI6" s="142"/>
      <c r="BPJ6" s="142"/>
      <c r="BPK6" s="142"/>
      <c r="BPL6" s="142"/>
      <c r="BPM6" s="142"/>
      <c r="BPN6" s="142"/>
      <c r="BPO6" s="142"/>
      <c r="BPP6" s="142"/>
      <c r="BPQ6" s="142"/>
      <c r="BPR6" s="142"/>
      <c r="BPS6" s="142"/>
      <c r="BPT6" s="142"/>
      <c r="BPU6" s="142"/>
      <c r="BPV6" s="142"/>
      <c r="BPW6" s="142"/>
      <c r="BPX6" s="142"/>
      <c r="BPY6" s="142"/>
      <c r="BPZ6" s="142"/>
      <c r="BQA6" s="142"/>
      <c r="BQB6" s="142"/>
      <c r="BQC6" s="142"/>
      <c r="BQD6" s="142"/>
      <c r="BQE6" s="142"/>
      <c r="BQF6" s="142"/>
      <c r="BQG6" s="142"/>
      <c r="BQH6" s="142"/>
      <c r="BQI6" s="142"/>
      <c r="BQJ6" s="142"/>
      <c r="BQK6" s="142"/>
      <c r="BQL6" s="142"/>
      <c r="BQM6" s="142"/>
      <c r="BQN6" s="142"/>
      <c r="BQO6" s="142"/>
      <c r="BQP6" s="142"/>
      <c r="BQQ6" s="142"/>
      <c r="BQR6" s="142"/>
      <c r="BQS6" s="142"/>
      <c r="BQT6" s="142"/>
      <c r="BQU6" s="142"/>
      <c r="BQV6" s="142"/>
      <c r="BQW6" s="142"/>
      <c r="BQX6" s="142"/>
      <c r="BQY6" s="142"/>
      <c r="BQZ6" s="142"/>
      <c r="BRA6" s="142"/>
      <c r="BRB6" s="142"/>
      <c r="BRC6" s="142"/>
      <c r="BRD6" s="142"/>
      <c r="BRE6" s="142"/>
      <c r="BRF6" s="142"/>
      <c r="BRG6" s="142"/>
      <c r="BRH6" s="142"/>
      <c r="BRI6" s="142"/>
      <c r="BRJ6" s="142"/>
      <c r="BRK6" s="142"/>
      <c r="BRL6" s="142"/>
      <c r="BRM6" s="142"/>
      <c r="BRN6" s="142"/>
      <c r="BRO6" s="142"/>
      <c r="BRP6" s="142"/>
      <c r="BRQ6" s="142"/>
      <c r="BRR6" s="142"/>
      <c r="BRS6" s="142"/>
      <c r="BRT6" s="142"/>
      <c r="BRU6" s="142"/>
      <c r="BRV6" s="142"/>
      <c r="BRW6" s="142"/>
      <c r="BRX6" s="142"/>
      <c r="BRY6" s="142"/>
      <c r="BRZ6" s="142"/>
      <c r="BSA6" s="142"/>
      <c r="BSB6" s="142"/>
      <c r="BSC6" s="142"/>
      <c r="BSD6" s="142"/>
      <c r="BSE6" s="142"/>
      <c r="BSF6" s="142"/>
      <c r="BSG6" s="142"/>
      <c r="BSH6" s="142"/>
      <c r="BSI6" s="142"/>
      <c r="BSJ6" s="142"/>
      <c r="BSK6" s="142"/>
      <c r="BSL6" s="142"/>
      <c r="BSM6" s="142"/>
      <c r="BSN6" s="142"/>
      <c r="BSO6" s="142"/>
      <c r="BSP6" s="142"/>
      <c r="BSQ6" s="142"/>
      <c r="BSR6" s="142"/>
      <c r="BSS6" s="142"/>
      <c r="BST6" s="142"/>
      <c r="BSU6" s="142"/>
      <c r="BSV6" s="142"/>
      <c r="BSW6" s="142"/>
      <c r="BSX6" s="142"/>
      <c r="BSY6" s="142"/>
      <c r="BSZ6" s="142"/>
      <c r="BTA6" s="142"/>
      <c r="BTB6" s="142"/>
      <c r="BTC6" s="142"/>
      <c r="BTD6" s="142"/>
      <c r="BTE6" s="142"/>
      <c r="BTF6" s="142"/>
      <c r="BTG6" s="142"/>
      <c r="BTH6" s="142"/>
      <c r="BTI6" s="142"/>
      <c r="BTJ6" s="142"/>
      <c r="BTK6" s="142"/>
      <c r="BTL6" s="142"/>
      <c r="BTM6" s="142"/>
      <c r="BTN6" s="142"/>
      <c r="BTO6" s="142"/>
      <c r="BTP6" s="142"/>
      <c r="BTQ6" s="142"/>
      <c r="BTR6" s="142"/>
      <c r="BTS6" s="142"/>
      <c r="BTT6" s="142"/>
      <c r="BTU6" s="142"/>
      <c r="BTV6" s="142"/>
      <c r="BTW6" s="142"/>
      <c r="BTX6" s="142"/>
      <c r="BTY6" s="142"/>
      <c r="BTZ6" s="142"/>
      <c r="BUA6" s="142"/>
      <c r="BUB6" s="142"/>
      <c r="BUC6" s="142"/>
      <c r="BUD6" s="142"/>
      <c r="BUE6" s="142"/>
      <c r="BUF6" s="142"/>
      <c r="BUG6" s="142"/>
      <c r="BUH6" s="142"/>
      <c r="BUI6" s="142"/>
      <c r="BUJ6" s="142"/>
      <c r="BUK6" s="142"/>
      <c r="BUL6" s="142"/>
      <c r="BUM6" s="142"/>
      <c r="BUN6" s="142"/>
      <c r="BUO6" s="142"/>
      <c r="BUP6" s="142"/>
      <c r="BUQ6" s="142"/>
      <c r="BUR6" s="142"/>
      <c r="BUS6" s="142"/>
      <c r="BUT6" s="142"/>
      <c r="BUU6" s="142"/>
      <c r="BUV6" s="142"/>
      <c r="BUW6" s="142"/>
      <c r="BUX6" s="142"/>
      <c r="BUY6" s="142"/>
      <c r="BUZ6" s="142"/>
      <c r="BVA6" s="142"/>
      <c r="BVB6" s="142"/>
      <c r="BVC6" s="142"/>
      <c r="BVD6" s="142"/>
      <c r="BVE6" s="142"/>
      <c r="BVF6" s="142"/>
      <c r="BVG6" s="142"/>
      <c r="BVH6" s="142"/>
      <c r="BVI6" s="142"/>
      <c r="BVJ6" s="142"/>
      <c r="BVK6" s="142"/>
      <c r="BVL6" s="142"/>
      <c r="BVM6" s="142"/>
      <c r="BVN6" s="142"/>
      <c r="BVO6" s="142"/>
      <c r="BVP6" s="142"/>
      <c r="BVQ6" s="142"/>
      <c r="BVR6" s="142"/>
      <c r="BVS6" s="142"/>
      <c r="BVT6" s="142"/>
      <c r="BVU6" s="142"/>
      <c r="BVV6" s="142"/>
      <c r="BVW6" s="142"/>
      <c r="BVX6" s="142"/>
      <c r="BVY6" s="142"/>
      <c r="BVZ6" s="142"/>
      <c r="BWA6" s="142"/>
      <c r="BWB6" s="142"/>
      <c r="BWC6" s="142"/>
      <c r="BWD6" s="142"/>
      <c r="BWE6" s="142"/>
      <c r="BWF6" s="142"/>
      <c r="BWG6" s="142"/>
      <c r="BWH6" s="142"/>
      <c r="BWI6" s="142"/>
      <c r="BWJ6" s="142"/>
      <c r="BWK6" s="142"/>
      <c r="BWL6" s="142"/>
      <c r="BWM6" s="142"/>
      <c r="BWN6" s="142"/>
      <c r="BWO6" s="142"/>
      <c r="BWP6" s="142"/>
      <c r="BWQ6" s="142"/>
      <c r="BWR6" s="142"/>
      <c r="BWS6" s="142"/>
      <c r="BWT6" s="142"/>
      <c r="BWU6" s="142"/>
      <c r="BWV6" s="142"/>
      <c r="BWW6" s="142"/>
      <c r="BWX6" s="142"/>
      <c r="BWY6" s="142"/>
      <c r="BWZ6" s="142"/>
      <c r="BXA6" s="142"/>
      <c r="BXB6" s="142"/>
      <c r="BXC6" s="142"/>
      <c r="BXD6" s="142"/>
      <c r="BXE6" s="142"/>
      <c r="BXF6" s="142"/>
      <c r="BXG6" s="142"/>
      <c r="BXH6" s="142"/>
      <c r="BXI6" s="142"/>
      <c r="BXJ6" s="142"/>
      <c r="BXK6" s="142"/>
      <c r="BXL6" s="142"/>
      <c r="BXM6" s="142"/>
      <c r="BXN6" s="142"/>
      <c r="BXO6" s="142"/>
      <c r="BXP6" s="142"/>
      <c r="BXQ6" s="142"/>
      <c r="BXR6" s="142"/>
      <c r="BXS6" s="142"/>
      <c r="BXT6" s="142"/>
      <c r="BXU6" s="142"/>
      <c r="BXV6" s="142"/>
      <c r="BXW6" s="142"/>
      <c r="BXX6" s="142"/>
      <c r="BXY6" s="142"/>
      <c r="BXZ6" s="142"/>
      <c r="BYA6" s="142"/>
      <c r="BYB6" s="142"/>
      <c r="BYC6" s="142"/>
      <c r="BYD6" s="142"/>
      <c r="BYE6" s="142"/>
      <c r="BYF6" s="142"/>
      <c r="BYG6" s="142"/>
      <c r="BYH6" s="142"/>
      <c r="BYI6" s="142"/>
      <c r="BYJ6" s="142"/>
      <c r="BYK6" s="142"/>
      <c r="BYL6" s="142"/>
      <c r="BYM6" s="142"/>
      <c r="BYN6" s="142"/>
      <c r="BYO6" s="142"/>
      <c r="BYP6" s="142"/>
      <c r="BYQ6" s="142"/>
      <c r="BYR6" s="142"/>
      <c r="BYS6" s="142"/>
      <c r="BYT6" s="142"/>
      <c r="BYU6" s="142"/>
      <c r="BYV6" s="142"/>
      <c r="BYW6" s="142"/>
      <c r="BYX6" s="142"/>
      <c r="BYY6" s="142"/>
      <c r="BYZ6" s="142"/>
      <c r="BZA6" s="142"/>
      <c r="BZB6" s="142"/>
      <c r="BZC6" s="142"/>
      <c r="BZD6" s="142"/>
      <c r="BZE6" s="142"/>
      <c r="BZF6" s="142"/>
      <c r="BZG6" s="142"/>
      <c r="BZH6" s="142"/>
      <c r="BZI6" s="142"/>
      <c r="BZJ6" s="142"/>
      <c r="BZK6" s="142"/>
      <c r="BZL6" s="142"/>
      <c r="BZM6" s="142"/>
      <c r="BZN6" s="142"/>
      <c r="BZO6" s="142"/>
      <c r="BZP6" s="142"/>
      <c r="BZQ6" s="142"/>
      <c r="BZR6" s="142"/>
      <c r="BZS6" s="142"/>
      <c r="BZT6" s="142"/>
      <c r="BZU6" s="142"/>
      <c r="BZV6" s="142"/>
      <c r="BZW6" s="142"/>
      <c r="BZX6" s="142"/>
      <c r="BZY6" s="142"/>
      <c r="BZZ6" s="142"/>
      <c r="CAA6" s="142"/>
      <c r="CAB6" s="142"/>
      <c r="CAC6" s="142"/>
      <c r="CAD6" s="142"/>
      <c r="CAE6" s="142"/>
      <c r="CAF6" s="142"/>
      <c r="CAG6" s="142"/>
      <c r="CAH6" s="142"/>
      <c r="CAI6" s="142"/>
      <c r="CAJ6" s="142"/>
      <c r="CAK6" s="142"/>
      <c r="CAL6" s="142"/>
      <c r="CAM6" s="142"/>
      <c r="CAN6" s="142"/>
      <c r="CAO6" s="142"/>
      <c r="CAP6" s="142"/>
      <c r="CAQ6" s="142"/>
      <c r="CAR6" s="142"/>
      <c r="CAS6" s="142"/>
      <c r="CAT6" s="142"/>
      <c r="CAU6" s="142"/>
      <c r="CAV6" s="142"/>
      <c r="CAW6" s="142"/>
      <c r="CAX6" s="142"/>
      <c r="CAY6" s="142"/>
      <c r="CAZ6" s="142"/>
      <c r="CBA6" s="142"/>
      <c r="CBB6" s="142"/>
      <c r="CBC6" s="142"/>
      <c r="CBD6" s="142"/>
      <c r="CBE6" s="142"/>
      <c r="CBF6" s="142"/>
      <c r="CBG6" s="142"/>
      <c r="CBH6" s="142"/>
      <c r="CBI6" s="142"/>
      <c r="CBJ6" s="142"/>
      <c r="CBK6" s="142"/>
      <c r="CBL6" s="142"/>
      <c r="CBM6" s="142"/>
      <c r="CBN6" s="142"/>
      <c r="CBO6" s="142"/>
      <c r="CBP6" s="142"/>
      <c r="CBQ6" s="142"/>
      <c r="CBR6" s="142"/>
      <c r="CBS6" s="142"/>
      <c r="CBT6" s="142"/>
      <c r="CBU6" s="142"/>
      <c r="CBV6" s="142"/>
      <c r="CBW6" s="142"/>
      <c r="CBX6" s="142"/>
      <c r="CBY6" s="142"/>
      <c r="CBZ6" s="142"/>
      <c r="CCA6" s="142"/>
      <c r="CCB6" s="142"/>
      <c r="CCC6" s="142"/>
      <c r="CCD6" s="142"/>
      <c r="CCE6" s="142"/>
      <c r="CCF6" s="142"/>
      <c r="CCG6" s="142"/>
      <c r="CCH6" s="142"/>
      <c r="CCI6" s="142"/>
      <c r="CCJ6" s="142"/>
      <c r="CCK6" s="142"/>
      <c r="CCL6" s="142"/>
      <c r="CCM6" s="142"/>
      <c r="CCN6" s="142"/>
      <c r="CCO6" s="142"/>
      <c r="CCP6" s="142"/>
      <c r="CCQ6" s="142"/>
      <c r="CCR6" s="142"/>
      <c r="CCS6" s="142"/>
      <c r="CCT6" s="142"/>
      <c r="CCU6" s="142"/>
      <c r="CCV6" s="142"/>
      <c r="CCW6" s="142"/>
      <c r="CCX6" s="142"/>
      <c r="CCY6" s="142"/>
      <c r="CCZ6" s="142"/>
      <c r="CDA6" s="142"/>
      <c r="CDB6" s="142"/>
      <c r="CDC6" s="142"/>
      <c r="CDD6" s="142"/>
      <c r="CDE6" s="142"/>
      <c r="CDF6" s="142"/>
      <c r="CDG6" s="142"/>
      <c r="CDH6" s="142"/>
      <c r="CDI6" s="142"/>
      <c r="CDJ6" s="142"/>
      <c r="CDK6" s="142"/>
      <c r="CDL6" s="142"/>
      <c r="CDM6" s="142"/>
      <c r="CDN6" s="142"/>
      <c r="CDO6" s="142"/>
      <c r="CDP6" s="142"/>
      <c r="CDQ6" s="142"/>
      <c r="CDR6" s="142"/>
      <c r="CDS6" s="142"/>
      <c r="CDT6" s="142"/>
      <c r="CDU6" s="142"/>
      <c r="CDV6" s="142"/>
      <c r="CDW6" s="142"/>
      <c r="CDX6" s="142"/>
      <c r="CDY6" s="142"/>
      <c r="CDZ6" s="142"/>
      <c r="CEA6" s="142"/>
      <c r="CEB6" s="142"/>
      <c r="CEC6" s="142"/>
      <c r="CED6" s="142"/>
      <c r="CEE6" s="142"/>
      <c r="CEF6" s="142"/>
      <c r="CEG6" s="142"/>
      <c r="CEH6" s="142"/>
      <c r="CEI6" s="142"/>
      <c r="CEJ6" s="142"/>
      <c r="CEK6" s="142"/>
      <c r="CEL6" s="142"/>
      <c r="CEM6" s="142"/>
      <c r="CEN6" s="142"/>
      <c r="CEO6" s="142"/>
      <c r="CEP6" s="142"/>
      <c r="CEQ6" s="142"/>
      <c r="CER6" s="142"/>
      <c r="CES6" s="142"/>
      <c r="CET6" s="142"/>
      <c r="CEU6" s="142"/>
      <c r="CEV6" s="142"/>
      <c r="CEW6" s="142"/>
      <c r="CEX6" s="142"/>
      <c r="CEY6" s="142"/>
      <c r="CEZ6" s="142"/>
      <c r="CFA6" s="142"/>
      <c r="CFB6" s="142"/>
      <c r="CFC6" s="142"/>
      <c r="CFD6" s="142"/>
      <c r="CFE6" s="142"/>
      <c r="CFF6" s="142"/>
      <c r="CFG6" s="142"/>
      <c r="CFH6" s="142"/>
      <c r="CFI6" s="142"/>
      <c r="CFJ6" s="142"/>
      <c r="CFK6" s="142"/>
      <c r="CFL6" s="142"/>
      <c r="CFM6" s="142"/>
      <c r="CFN6" s="142"/>
      <c r="CFO6" s="142"/>
      <c r="CFP6" s="142"/>
      <c r="CFQ6" s="142"/>
      <c r="CFR6" s="142"/>
      <c r="CFS6" s="142"/>
      <c r="CFT6" s="142"/>
      <c r="CFU6" s="142"/>
      <c r="CFV6" s="142"/>
      <c r="CFW6" s="142"/>
      <c r="CFX6" s="142"/>
      <c r="CFY6" s="142"/>
      <c r="CFZ6" s="142"/>
      <c r="CGA6" s="142"/>
      <c r="CGB6" s="142"/>
      <c r="CGC6" s="142"/>
      <c r="CGD6" s="142"/>
      <c r="CGE6" s="142"/>
      <c r="CGF6" s="142"/>
      <c r="CGG6" s="142"/>
      <c r="CGH6" s="142"/>
      <c r="CGI6" s="142"/>
      <c r="CGJ6" s="142"/>
      <c r="CGK6" s="142"/>
      <c r="CGL6" s="142"/>
      <c r="CGM6" s="142"/>
      <c r="CGN6" s="142"/>
      <c r="CGO6" s="142"/>
      <c r="CGP6" s="142"/>
      <c r="CGQ6" s="142"/>
      <c r="CGR6" s="142"/>
      <c r="CGS6" s="142"/>
      <c r="CGT6" s="142"/>
      <c r="CGU6" s="142"/>
      <c r="CGV6" s="142"/>
      <c r="CGW6" s="142"/>
      <c r="CGX6" s="142"/>
      <c r="CGY6" s="142"/>
      <c r="CGZ6" s="142"/>
      <c r="CHA6" s="142"/>
      <c r="CHB6" s="142"/>
      <c r="CHC6" s="142"/>
      <c r="CHD6" s="142"/>
      <c r="CHE6" s="142"/>
      <c r="CHF6" s="142"/>
      <c r="CHG6" s="142"/>
      <c r="CHH6" s="142"/>
      <c r="CHI6" s="142"/>
      <c r="CHJ6" s="142"/>
      <c r="CHK6" s="142"/>
      <c r="CHL6" s="142"/>
      <c r="CHM6" s="142"/>
      <c r="CHN6" s="142"/>
      <c r="CHO6" s="142"/>
      <c r="CHP6" s="142"/>
      <c r="CHQ6" s="142"/>
      <c r="CHR6" s="142"/>
      <c r="CHS6" s="142"/>
      <c r="CHT6" s="142"/>
      <c r="CHU6" s="142"/>
      <c r="CHV6" s="142"/>
      <c r="CHW6" s="142"/>
      <c r="CHX6" s="142"/>
      <c r="CHY6" s="142"/>
      <c r="CHZ6" s="142"/>
      <c r="CIA6" s="142"/>
      <c r="CIB6" s="142"/>
      <c r="CIC6" s="142"/>
      <c r="CID6" s="142"/>
      <c r="CIE6" s="142"/>
      <c r="CIF6" s="142"/>
      <c r="CIG6" s="142"/>
      <c r="CIH6" s="142"/>
      <c r="CII6" s="142"/>
      <c r="CIJ6" s="142"/>
      <c r="CIK6" s="142"/>
      <c r="CIL6" s="142"/>
      <c r="CIM6" s="142"/>
      <c r="CIN6" s="142"/>
      <c r="CIO6" s="142"/>
      <c r="CIP6" s="142"/>
      <c r="CIQ6" s="142"/>
      <c r="CIR6" s="142"/>
      <c r="CIS6" s="142"/>
      <c r="CIT6" s="142"/>
      <c r="CIU6" s="142"/>
      <c r="CIV6" s="142"/>
      <c r="CIW6" s="142"/>
      <c r="CIX6" s="142"/>
      <c r="CIY6" s="142"/>
      <c r="CIZ6" s="142"/>
      <c r="CJA6" s="142"/>
      <c r="CJB6" s="142"/>
      <c r="CJC6" s="142"/>
      <c r="CJD6" s="142"/>
      <c r="CJE6" s="142"/>
      <c r="CJF6" s="142"/>
      <c r="CJG6" s="142"/>
      <c r="CJH6" s="142"/>
      <c r="CJI6" s="142"/>
      <c r="CJJ6" s="142"/>
      <c r="CJK6" s="142"/>
      <c r="CJL6" s="142"/>
      <c r="CJM6" s="142"/>
      <c r="CJN6" s="142"/>
      <c r="CJO6" s="142"/>
      <c r="CJP6" s="142"/>
      <c r="CJQ6" s="142"/>
      <c r="CJR6" s="142"/>
      <c r="CJS6" s="142"/>
      <c r="CJT6" s="142"/>
      <c r="CJU6" s="142"/>
      <c r="CJV6" s="142"/>
      <c r="CJW6" s="142"/>
      <c r="CJX6" s="142"/>
      <c r="CJY6" s="142"/>
      <c r="CJZ6" s="142"/>
      <c r="CKA6" s="142"/>
      <c r="CKB6" s="142"/>
      <c r="CKC6" s="142"/>
      <c r="CKD6" s="142"/>
      <c r="CKE6" s="142"/>
      <c r="CKF6" s="142"/>
      <c r="CKG6" s="142"/>
      <c r="CKH6" s="142"/>
      <c r="CKI6" s="142"/>
      <c r="CKJ6" s="142"/>
      <c r="CKK6" s="142"/>
      <c r="CKL6" s="142"/>
      <c r="CKM6" s="142"/>
      <c r="CKN6" s="142"/>
      <c r="CKO6" s="142"/>
      <c r="CKP6" s="142"/>
      <c r="CKQ6" s="142"/>
      <c r="CKR6" s="142"/>
      <c r="CKS6" s="142"/>
      <c r="CKT6" s="142"/>
      <c r="CKU6" s="142"/>
      <c r="CKV6" s="142"/>
      <c r="CKW6" s="142"/>
      <c r="CKX6" s="142"/>
      <c r="CKY6" s="142"/>
      <c r="CKZ6" s="142"/>
      <c r="CLA6" s="142"/>
      <c r="CLB6" s="142"/>
      <c r="CLC6" s="142"/>
      <c r="CLD6" s="142"/>
      <c r="CLE6" s="142"/>
      <c r="CLF6" s="142"/>
      <c r="CLG6" s="142"/>
      <c r="CLH6" s="142"/>
      <c r="CLI6" s="142"/>
      <c r="CLJ6" s="142"/>
      <c r="CLK6" s="142"/>
      <c r="CLL6" s="142"/>
      <c r="CLM6" s="142"/>
      <c r="CLN6" s="142"/>
      <c r="CLO6" s="142"/>
      <c r="CLP6" s="142"/>
      <c r="CLQ6" s="142"/>
      <c r="CLR6" s="142"/>
      <c r="CLS6" s="142"/>
      <c r="CLT6" s="142"/>
      <c r="CLU6" s="142"/>
      <c r="CLV6" s="142"/>
      <c r="CLW6" s="142"/>
      <c r="CLX6" s="142"/>
      <c r="CLY6" s="142"/>
      <c r="CLZ6" s="142"/>
      <c r="CMA6" s="142"/>
      <c r="CMB6" s="142"/>
      <c r="CMC6" s="142"/>
      <c r="CMD6" s="142"/>
      <c r="CME6" s="142"/>
      <c r="CMF6" s="142"/>
      <c r="CMG6" s="142"/>
      <c r="CMH6" s="142"/>
      <c r="CMI6" s="142"/>
      <c r="CMJ6" s="142"/>
      <c r="CMK6" s="142"/>
      <c r="CML6" s="142"/>
      <c r="CMM6" s="142"/>
      <c r="CMN6" s="142"/>
      <c r="CMO6" s="142"/>
      <c r="CMP6" s="142"/>
      <c r="CMQ6" s="142"/>
      <c r="CMR6" s="142"/>
      <c r="CMS6" s="142"/>
      <c r="CMT6" s="142"/>
      <c r="CMU6" s="142"/>
      <c r="CMV6" s="142"/>
      <c r="CMW6" s="142"/>
      <c r="CMX6" s="142"/>
      <c r="CMY6" s="142"/>
      <c r="CMZ6" s="142"/>
      <c r="CNA6" s="142"/>
      <c r="CNB6" s="142"/>
      <c r="CNC6" s="142"/>
      <c r="CND6" s="142"/>
      <c r="CNE6" s="142"/>
      <c r="CNF6" s="142"/>
      <c r="CNG6" s="142"/>
      <c r="CNH6" s="142"/>
      <c r="CNI6" s="142"/>
      <c r="CNJ6" s="142"/>
      <c r="CNK6" s="142"/>
      <c r="CNL6" s="142"/>
      <c r="CNM6" s="142"/>
      <c r="CNN6" s="142"/>
      <c r="CNO6" s="142"/>
      <c r="CNP6" s="142"/>
      <c r="CNQ6" s="142"/>
      <c r="CNR6" s="142"/>
      <c r="CNS6" s="142"/>
      <c r="CNT6" s="142"/>
      <c r="CNU6" s="142"/>
      <c r="CNV6" s="142"/>
      <c r="CNW6" s="142"/>
      <c r="CNX6" s="142"/>
      <c r="CNY6" s="142"/>
      <c r="CNZ6" s="142"/>
      <c r="COA6" s="142"/>
      <c r="COB6" s="142"/>
      <c r="COC6" s="142"/>
      <c r="COD6" s="142"/>
      <c r="COE6" s="142"/>
      <c r="COF6" s="142"/>
      <c r="COG6" s="142"/>
      <c r="COH6" s="142"/>
      <c r="COI6" s="142"/>
      <c r="COJ6" s="142"/>
      <c r="COK6" s="142"/>
      <c r="COL6" s="142"/>
      <c r="COM6" s="142"/>
      <c r="CON6" s="142"/>
      <c r="COO6" s="142"/>
      <c r="COP6" s="142"/>
      <c r="COQ6" s="142"/>
      <c r="COR6" s="142"/>
      <c r="COS6" s="142"/>
      <c r="COT6" s="142"/>
      <c r="COU6" s="142"/>
      <c r="COV6" s="142"/>
      <c r="COW6" s="142"/>
      <c r="COX6" s="142"/>
      <c r="COY6" s="142"/>
      <c r="COZ6" s="142"/>
      <c r="CPA6" s="142"/>
      <c r="CPB6" s="142"/>
      <c r="CPC6" s="142"/>
      <c r="CPD6" s="142"/>
      <c r="CPE6" s="142"/>
      <c r="CPF6" s="142"/>
      <c r="CPG6" s="142"/>
      <c r="CPH6" s="142"/>
      <c r="CPI6" s="142"/>
      <c r="CPJ6" s="142"/>
      <c r="CPK6" s="142"/>
      <c r="CPL6" s="142"/>
      <c r="CPM6" s="142"/>
      <c r="CPN6" s="142"/>
      <c r="CPO6" s="142"/>
      <c r="CPP6" s="142"/>
      <c r="CPQ6" s="142"/>
      <c r="CPR6" s="142"/>
      <c r="CPS6" s="142"/>
      <c r="CPT6" s="142"/>
      <c r="CPU6" s="142"/>
      <c r="CPV6" s="142"/>
      <c r="CPW6" s="142"/>
      <c r="CPX6" s="142"/>
      <c r="CPY6" s="142"/>
      <c r="CPZ6" s="142"/>
      <c r="CQA6" s="142"/>
      <c r="CQB6" s="142"/>
      <c r="CQC6" s="142"/>
      <c r="CQD6" s="142"/>
      <c r="CQE6" s="142"/>
      <c r="CQF6" s="142"/>
      <c r="CQG6" s="142"/>
      <c r="CQH6" s="142"/>
      <c r="CQI6" s="142"/>
      <c r="CQJ6" s="142"/>
      <c r="CQK6" s="142"/>
      <c r="CQL6" s="142"/>
      <c r="CQM6" s="142"/>
      <c r="CQN6" s="142"/>
      <c r="CQO6" s="142"/>
      <c r="CQP6" s="142"/>
      <c r="CQQ6" s="142"/>
      <c r="CQR6" s="142"/>
      <c r="CQS6" s="142"/>
      <c r="CQT6" s="142"/>
      <c r="CQU6" s="142"/>
      <c r="CQV6" s="142"/>
      <c r="CQW6" s="142"/>
      <c r="CQX6" s="142"/>
      <c r="CQY6" s="142"/>
      <c r="CQZ6" s="142"/>
      <c r="CRA6" s="142"/>
      <c r="CRB6" s="142"/>
      <c r="CRC6" s="142"/>
      <c r="CRD6" s="142"/>
      <c r="CRE6" s="142"/>
      <c r="CRF6" s="142"/>
      <c r="CRG6" s="142"/>
      <c r="CRH6" s="142"/>
      <c r="CRI6" s="142"/>
      <c r="CRJ6" s="142"/>
      <c r="CRK6" s="142"/>
      <c r="CRL6" s="142"/>
      <c r="CRM6" s="142"/>
      <c r="CRN6" s="142"/>
      <c r="CRO6" s="142"/>
      <c r="CRP6" s="142"/>
      <c r="CRQ6" s="142"/>
      <c r="CRR6" s="142"/>
      <c r="CRS6" s="142"/>
      <c r="CRT6" s="142"/>
      <c r="CRU6" s="142"/>
      <c r="CRV6" s="142"/>
      <c r="CRW6" s="142"/>
      <c r="CRX6" s="142"/>
      <c r="CRY6" s="142"/>
      <c r="CRZ6" s="142"/>
      <c r="CSA6" s="142"/>
      <c r="CSB6" s="142"/>
      <c r="CSC6" s="142"/>
      <c r="CSD6" s="142"/>
      <c r="CSE6" s="142"/>
      <c r="CSF6" s="142"/>
      <c r="CSG6" s="142"/>
      <c r="CSH6" s="142"/>
      <c r="CSI6" s="142"/>
      <c r="CSJ6" s="142"/>
      <c r="CSK6" s="142"/>
      <c r="CSL6" s="142"/>
      <c r="CSM6" s="142"/>
      <c r="CSN6" s="142"/>
      <c r="CSO6" s="142"/>
      <c r="CSP6" s="142"/>
      <c r="CSQ6" s="142"/>
      <c r="CSR6" s="142"/>
      <c r="CSS6" s="142"/>
      <c r="CST6" s="142"/>
      <c r="CSU6" s="142"/>
      <c r="CSV6" s="142"/>
      <c r="CSW6" s="142"/>
      <c r="CSX6" s="142"/>
      <c r="CSY6" s="142"/>
      <c r="CSZ6" s="142"/>
      <c r="CTA6" s="142"/>
      <c r="CTB6" s="142"/>
      <c r="CTC6" s="142"/>
      <c r="CTD6" s="142"/>
      <c r="CTE6" s="142"/>
      <c r="CTF6" s="142"/>
      <c r="CTG6" s="142"/>
      <c r="CTH6" s="142"/>
      <c r="CTI6" s="142"/>
      <c r="CTJ6" s="142"/>
      <c r="CTK6" s="142"/>
      <c r="CTL6" s="142"/>
      <c r="CTM6" s="142"/>
      <c r="CTN6" s="142"/>
      <c r="CTO6" s="142"/>
      <c r="CTP6" s="142"/>
      <c r="CTQ6" s="142"/>
      <c r="CTR6" s="142"/>
      <c r="CTS6" s="142"/>
      <c r="CTT6" s="142"/>
      <c r="CTU6" s="142"/>
      <c r="CTV6" s="142"/>
      <c r="CTW6" s="142"/>
      <c r="CTX6" s="142"/>
      <c r="CTY6" s="142"/>
      <c r="CTZ6" s="142"/>
      <c r="CUA6" s="142"/>
      <c r="CUB6" s="142"/>
      <c r="CUC6" s="142"/>
      <c r="CUD6" s="142"/>
      <c r="CUE6" s="142"/>
      <c r="CUF6" s="142"/>
      <c r="CUG6" s="142"/>
      <c r="CUH6" s="142"/>
      <c r="CUI6" s="142"/>
      <c r="CUJ6" s="142"/>
      <c r="CUK6" s="142"/>
      <c r="CUL6" s="142"/>
      <c r="CUM6" s="142"/>
      <c r="CUN6" s="142"/>
      <c r="CUO6" s="142"/>
      <c r="CUP6" s="142"/>
      <c r="CUQ6" s="142"/>
      <c r="CUR6" s="142"/>
      <c r="CUS6" s="142"/>
      <c r="CUT6" s="142"/>
      <c r="CUU6" s="142"/>
      <c r="CUV6" s="142"/>
      <c r="CUW6" s="142"/>
      <c r="CUX6" s="142"/>
      <c r="CUY6" s="142"/>
      <c r="CUZ6" s="142"/>
      <c r="CVA6" s="142"/>
      <c r="CVB6" s="142"/>
      <c r="CVC6" s="142"/>
      <c r="CVD6" s="142"/>
      <c r="CVE6" s="142"/>
      <c r="CVF6" s="142"/>
      <c r="CVG6" s="142"/>
      <c r="CVH6" s="142"/>
      <c r="CVI6" s="142"/>
      <c r="CVJ6" s="142"/>
      <c r="CVK6" s="142"/>
      <c r="CVL6" s="142"/>
      <c r="CVM6" s="142"/>
      <c r="CVN6" s="142"/>
      <c r="CVO6" s="142"/>
      <c r="CVP6" s="142"/>
      <c r="CVQ6" s="142"/>
      <c r="CVR6" s="142"/>
      <c r="CVS6" s="142"/>
      <c r="CVT6" s="142"/>
      <c r="CVU6" s="142"/>
      <c r="CVV6" s="142"/>
      <c r="CVW6" s="142"/>
      <c r="CVX6" s="142"/>
      <c r="CVY6" s="142"/>
      <c r="CVZ6" s="142"/>
      <c r="CWA6" s="142"/>
      <c r="CWB6" s="142"/>
      <c r="CWC6" s="142"/>
      <c r="CWD6" s="142"/>
      <c r="CWE6" s="142"/>
      <c r="CWF6" s="142"/>
      <c r="CWG6" s="142"/>
      <c r="CWH6" s="142"/>
      <c r="CWI6" s="142"/>
      <c r="CWJ6" s="142"/>
      <c r="CWK6" s="142"/>
      <c r="CWL6" s="142"/>
      <c r="CWM6" s="142"/>
      <c r="CWN6" s="142"/>
      <c r="CWO6" s="142"/>
      <c r="CWP6" s="142"/>
      <c r="CWQ6" s="142"/>
      <c r="CWR6" s="142"/>
      <c r="CWS6" s="142"/>
      <c r="CWT6" s="142"/>
      <c r="CWU6" s="142"/>
      <c r="CWV6" s="142"/>
      <c r="CWW6" s="142"/>
      <c r="CWX6" s="142"/>
      <c r="CWY6" s="142"/>
      <c r="CWZ6" s="142"/>
      <c r="CXA6" s="142"/>
      <c r="CXB6" s="142"/>
      <c r="CXC6" s="142"/>
      <c r="CXD6" s="142"/>
      <c r="CXE6" s="142"/>
      <c r="CXF6" s="142"/>
      <c r="CXG6" s="142"/>
      <c r="CXH6" s="142"/>
      <c r="CXI6" s="142"/>
      <c r="CXJ6" s="142"/>
      <c r="CXK6" s="142"/>
      <c r="CXL6" s="142"/>
      <c r="CXM6" s="142"/>
      <c r="CXN6" s="142"/>
      <c r="CXO6" s="142"/>
      <c r="CXP6" s="142"/>
      <c r="CXQ6" s="142"/>
      <c r="CXR6" s="142"/>
      <c r="CXS6" s="142"/>
      <c r="CXT6" s="142"/>
      <c r="CXU6" s="142"/>
      <c r="CXV6" s="142"/>
      <c r="CXW6" s="142"/>
      <c r="CXX6" s="142"/>
      <c r="CXY6" s="142"/>
      <c r="CXZ6" s="142"/>
      <c r="CYA6" s="142"/>
      <c r="CYB6" s="142"/>
      <c r="CYC6" s="142"/>
      <c r="CYD6" s="142"/>
      <c r="CYE6" s="142"/>
      <c r="CYF6" s="142"/>
      <c r="CYG6" s="142"/>
      <c r="CYH6" s="142"/>
      <c r="CYI6" s="142"/>
      <c r="CYJ6" s="142"/>
      <c r="CYK6" s="142"/>
      <c r="CYL6" s="142"/>
      <c r="CYM6" s="142"/>
      <c r="CYN6" s="142"/>
      <c r="CYO6" s="142"/>
      <c r="CYP6" s="142"/>
      <c r="CYQ6" s="142"/>
      <c r="CYR6" s="142"/>
      <c r="CYS6" s="142"/>
      <c r="CYT6" s="142"/>
      <c r="CYU6" s="142"/>
      <c r="CYV6" s="142"/>
      <c r="CYW6" s="142"/>
      <c r="CYX6" s="142"/>
      <c r="CYY6" s="142"/>
      <c r="CYZ6" s="142"/>
      <c r="CZA6" s="142"/>
      <c r="CZB6" s="142"/>
      <c r="CZC6" s="142"/>
      <c r="CZD6" s="142"/>
      <c r="CZE6" s="142"/>
      <c r="CZF6" s="142"/>
      <c r="CZG6" s="142"/>
      <c r="CZH6" s="142"/>
      <c r="CZI6" s="142"/>
      <c r="CZJ6" s="142"/>
      <c r="CZK6" s="142"/>
      <c r="CZL6" s="142"/>
      <c r="CZM6" s="142"/>
      <c r="CZN6" s="142"/>
      <c r="CZO6" s="142"/>
      <c r="CZP6" s="142"/>
      <c r="CZQ6" s="142"/>
      <c r="CZR6" s="142"/>
      <c r="CZS6" s="142"/>
      <c r="CZT6" s="142"/>
      <c r="CZU6" s="142"/>
      <c r="CZV6" s="142"/>
      <c r="CZW6" s="142"/>
      <c r="CZX6" s="142"/>
      <c r="CZY6" s="142"/>
      <c r="CZZ6" s="142"/>
      <c r="DAA6" s="142"/>
      <c r="DAB6" s="142"/>
      <c r="DAC6" s="142"/>
      <c r="DAD6" s="142"/>
      <c r="DAE6" s="142"/>
      <c r="DAF6" s="142"/>
      <c r="DAG6" s="142"/>
      <c r="DAH6" s="142"/>
      <c r="DAI6" s="142"/>
      <c r="DAJ6" s="142"/>
      <c r="DAK6" s="142"/>
      <c r="DAL6" s="142"/>
      <c r="DAM6" s="142"/>
      <c r="DAN6" s="142"/>
      <c r="DAO6" s="142"/>
      <c r="DAP6" s="142"/>
      <c r="DAQ6" s="142"/>
      <c r="DAR6" s="142"/>
      <c r="DAS6" s="142"/>
      <c r="DAT6" s="142"/>
      <c r="DAU6" s="142"/>
      <c r="DAV6" s="142"/>
      <c r="DAW6" s="142"/>
      <c r="DAX6" s="142"/>
      <c r="DAY6" s="142"/>
      <c r="DAZ6" s="142"/>
      <c r="DBA6" s="142"/>
      <c r="DBB6" s="142"/>
      <c r="DBC6" s="142"/>
      <c r="DBD6" s="142"/>
      <c r="DBE6" s="142"/>
      <c r="DBF6" s="142"/>
      <c r="DBG6" s="142"/>
      <c r="DBH6" s="142"/>
      <c r="DBI6" s="142"/>
      <c r="DBJ6" s="142"/>
      <c r="DBK6" s="142"/>
      <c r="DBL6" s="142"/>
      <c r="DBM6" s="142"/>
      <c r="DBN6" s="142"/>
      <c r="DBO6" s="142"/>
      <c r="DBP6" s="142"/>
      <c r="DBQ6" s="142"/>
      <c r="DBR6" s="142"/>
      <c r="DBS6" s="142"/>
      <c r="DBT6" s="142"/>
      <c r="DBU6" s="142"/>
      <c r="DBV6" s="142"/>
      <c r="DBW6" s="142"/>
      <c r="DBX6" s="142"/>
      <c r="DBY6" s="142"/>
      <c r="DBZ6" s="142"/>
      <c r="DCA6" s="142"/>
      <c r="DCB6" s="142"/>
      <c r="DCC6" s="142"/>
      <c r="DCD6" s="142"/>
      <c r="DCE6" s="142"/>
      <c r="DCF6" s="142"/>
      <c r="DCG6" s="142"/>
      <c r="DCH6" s="142"/>
      <c r="DCI6" s="142"/>
      <c r="DCJ6" s="142"/>
      <c r="DCK6" s="142"/>
      <c r="DCL6" s="142"/>
      <c r="DCM6" s="142"/>
      <c r="DCN6" s="142"/>
      <c r="DCO6" s="142"/>
      <c r="DCP6" s="142"/>
      <c r="DCQ6" s="142"/>
      <c r="DCR6" s="142"/>
      <c r="DCS6" s="142"/>
      <c r="DCT6" s="142"/>
      <c r="DCU6" s="142"/>
      <c r="DCV6" s="142"/>
      <c r="DCW6" s="142"/>
      <c r="DCX6" s="142"/>
      <c r="DCY6" s="142"/>
      <c r="DCZ6" s="142"/>
      <c r="DDA6" s="142"/>
      <c r="DDB6" s="142"/>
      <c r="DDC6" s="142"/>
      <c r="DDD6" s="142"/>
      <c r="DDE6" s="142"/>
      <c r="DDF6" s="142"/>
      <c r="DDG6" s="142"/>
      <c r="DDH6" s="142"/>
      <c r="DDI6" s="142"/>
      <c r="DDJ6" s="142"/>
      <c r="DDK6" s="142"/>
      <c r="DDL6" s="142"/>
      <c r="DDM6" s="142"/>
      <c r="DDN6" s="142"/>
      <c r="DDO6" s="142"/>
      <c r="DDP6" s="142"/>
      <c r="DDQ6" s="142"/>
      <c r="DDR6" s="142"/>
      <c r="DDS6" s="142"/>
      <c r="DDT6" s="142"/>
      <c r="DDU6" s="142"/>
      <c r="DDV6" s="142"/>
      <c r="DDW6" s="142"/>
      <c r="DDX6" s="142"/>
      <c r="DDY6" s="142"/>
      <c r="DDZ6" s="142"/>
      <c r="DEA6" s="142"/>
      <c r="DEB6" s="142"/>
      <c r="DEC6" s="142"/>
      <c r="DED6" s="142"/>
      <c r="DEE6" s="142"/>
      <c r="DEF6" s="142"/>
      <c r="DEG6" s="142"/>
      <c r="DEH6" s="142"/>
      <c r="DEI6" s="142"/>
      <c r="DEJ6" s="142"/>
      <c r="DEK6" s="142"/>
      <c r="DEL6" s="142"/>
      <c r="DEM6" s="142"/>
      <c r="DEN6" s="142"/>
      <c r="DEO6" s="142"/>
      <c r="DEP6" s="142"/>
      <c r="DEQ6" s="142"/>
      <c r="DER6" s="142"/>
      <c r="DES6" s="142"/>
      <c r="DET6" s="142"/>
      <c r="DEU6" s="142"/>
      <c r="DEV6" s="142"/>
      <c r="DEW6" s="142"/>
      <c r="DEX6" s="142"/>
      <c r="DEY6" s="142"/>
      <c r="DEZ6" s="142"/>
      <c r="DFA6" s="142"/>
      <c r="DFB6" s="142"/>
      <c r="DFC6" s="142"/>
      <c r="DFD6" s="142"/>
      <c r="DFE6" s="142"/>
      <c r="DFF6" s="142"/>
      <c r="DFG6" s="142"/>
      <c r="DFH6" s="142"/>
      <c r="DFI6" s="142"/>
      <c r="DFJ6" s="142"/>
      <c r="DFK6" s="142"/>
      <c r="DFL6" s="142"/>
      <c r="DFM6" s="142"/>
      <c r="DFN6" s="142"/>
      <c r="DFO6" s="142"/>
      <c r="DFP6" s="142"/>
      <c r="DFQ6" s="142"/>
      <c r="DFR6" s="142"/>
      <c r="DFS6" s="142"/>
      <c r="DFT6" s="142"/>
      <c r="DFU6" s="142"/>
      <c r="DFV6" s="142"/>
      <c r="DFW6" s="142"/>
      <c r="DFX6" s="142"/>
      <c r="DFY6" s="142"/>
      <c r="DFZ6" s="142"/>
      <c r="DGA6" s="142"/>
      <c r="DGB6" s="142"/>
      <c r="DGC6" s="142"/>
      <c r="DGD6" s="142"/>
      <c r="DGE6" s="142"/>
      <c r="DGF6" s="142"/>
      <c r="DGG6" s="142"/>
      <c r="DGH6" s="142"/>
      <c r="DGI6" s="142"/>
      <c r="DGJ6" s="142"/>
      <c r="DGK6" s="142"/>
      <c r="DGL6" s="142"/>
      <c r="DGM6" s="142"/>
      <c r="DGN6" s="142"/>
      <c r="DGO6" s="142"/>
      <c r="DGP6" s="142"/>
      <c r="DGQ6" s="142"/>
      <c r="DGR6" s="142"/>
      <c r="DGS6" s="142"/>
      <c r="DGT6" s="142"/>
      <c r="DGU6" s="142"/>
      <c r="DGV6" s="142"/>
      <c r="DGW6" s="142"/>
      <c r="DGX6" s="142"/>
      <c r="DGY6" s="142"/>
      <c r="DGZ6" s="142"/>
      <c r="DHA6" s="142"/>
      <c r="DHB6" s="142"/>
      <c r="DHC6" s="142"/>
      <c r="DHD6" s="142"/>
      <c r="DHE6" s="142"/>
      <c r="DHF6" s="142"/>
      <c r="DHG6" s="142"/>
      <c r="DHH6" s="142"/>
      <c r="DHI6" s="142"/>
      <c r="DHJ6" s="142"/>
      <c r="DHK6" s="142"/>
      <c r="DHL6" s="142"/>
      <c r="DHM6" s="142"/>
      <c r="DHN6" s="142"/>
      <c r="DHO6" s="142"/>
      <c r="DHP6" s="142"/>
      <c r="DHQ6" s="142"/>
      <c r="DHR6" s="142"/>
      <c r="DHS6" s="142"/>
      <c r="DHT6" s="142"/>
      <c r="DHU6" s="142"/>
      <c r="DHV6" s="142"/>
      <c r="DHW6" s="142"/>
      <c r="DHX6" s="142"/>
      <c r="DHY6" s="142"/>
      <c r="DHZ6" s="142"/>
      <c r="DIA6" s="142"/>
      <c r="DIB6" s="142"/>
      <c r="DIC6" s="142"/>
      <c r="DID6" s="142"/>
      <c r="DIE6" s="142"/>
      <c r="DIF6" s="142"/>
      <c r="DIG6" s="142"/>
      <c r="DIH6" s="142"/>
      <c r="DII6" s="142"/>
      <c r="DIJ6" s="142"/>
      <c r="DIK6" s="142"/>
      <c r="DIL6" s="142"/>
      <c r="DIM6" s="142"/>
      <c r="DIN6" s="142"/>
      <c r="DIO6" s="142"/>
      <c r="DIP6" s="142"/>
      <c r="DIQ6" s="142"/>
      <c r="DIR6" s="142"/>
      <c r="DIS6" s="142"/>
      <c r="DIT6" s="142"/>
      <c r="DIU6" s="142"/>
      <c r="DIV6" s="142"/>
      <c r="DIW6" s="142"/>
      <c r="DIX6" s="142"/>
      <c r="DIY6" s="142"/>
      <c r="DIZ6" s="142"/>
      <c r="DJA6" s="142"/>
      <c r="DJB6" s="142"/>
      <c r="DJC6" s="142"/>
      <c r="DJD6" s="142"/>
      <c r="DJE6" s="142"/>
      <c r="DJF6" s="142"/>
      <c r="DJG6" s="142"/>
      <c r="DJH6" s="142"/>
      <c r="DJI6" s="142"/>
      <c r="DJJ6" s="142"/>
      <c r="DJK6" s="142"/>
      <c r="DJL6" s="142"/>
      <c r="DJM6" s="142"/>
      <c r="DJN6" s="142"/>
      <c r="DJO6" s="142"/>
      <c r="DJP6" s="142"/>
      <c r="DJQ6" s="142"/>
      <c r="DJR6" s="142"/>
      <c r="DJS6" s="142"/>
      <c r="DJT6" s="142"/>
      <c r="DJU6" s="142"/>
      <c r="DJV6" s="142"/>
      <c r="DJW6" s="142"/>
      <c r="DJX6" s="142"/>
      <c r="DJY6" s="142"/>
      <c r="DJZ6" s="142"/>
      <c r="DKA6" s="142"/>
      <c r="DKB6" s="142"/>
      <c r="DKC6" s="142"/>
      <c r="DKD6" s="142"/>
      <c r="DKE6" s="142"/>
      <c r="DKF6" s="142"/>
      <c r="DKG6" s="142"/>
      <c r="DKH6" s="142"/>
      <c r="DKI6" s="142"/>
      <c r="DKJ6" s="142"/>
      <c r="DKK6" s="142"/>
      <c r="DKL6" s="142"/>
      <c r="DKM6" s="142"/>
      <c r="DKN6" s="142"/>
      <c r="DKO6" s="142"/>
      <c r="DKP6" s="142"/>
      <c r="DKQ6" s="142"/>
      <c r="DKR6" s="142"/>
      <c r="DKS6" s="142"/>
      <c r="DKT6" s="142"/>
      <c r="DKU6" s="142"/>
      <c r="DKV6" s="142"/>
      <c r="DKW6" s="142"/>
      <c r="DKX6" s="142"/>
      <c r="DKY6" s="142"/>
      <c r="DKZ6" s="142"/>
      <c r="DLA6" s="142"/>
      <c r="DLB6" s="142"/>
      <c r="DLC6" s="142"/>
      <c r="DLD6" s="142"/>
      <c r="DLE6" s="142"/>
      <c r="DLF6" s="142"/>
      <c r="DLG6" s="142"/>
      <c r="DLH6" s="142"/>
      <c r="DLI6" s="142"/>
      <c r="DLJ6" s="142"/>
      <c r="DLK6" s="142"/>
      <c r="DLL6" s="142"/>
      <c r="DLM6" s="142"/>
      <c r="DLN6" s="142"/>
      <c r="DLO6" s="142"/>
      <c r="DLP6" s="142"/>
      <c r="DLQ6" s="142"/>
      <c r="DLR6" s="142"/>
      <c r="DLS6" s="142"/>
      <c r="DLT6" s="142"/>
      <c r="DLU6" s="142"/>
      <c r="DLV6" s="142"/>
      <c r="DLW6" s="142"/>
      <c r="DLX6" s="142"/>
      <c r="DLY6" s="142"/>
      <c r="DLZ6" s="142"/>
      <c r="DMA6" s="142"/>
      <c r="DMB6" s="142"/>
      <c r="DMC6" s="142"/>
      <c r="DMD6" s="142"/>
      <c r="DME6" s="142"/>
      <c r="DMF6" s="142"/>
      <c r="DMG6" s="142"/>
      <c r="DMH6" s="142"/>
      <c r="DMI6" s="142"/>
      <c r="DMJ6" s="142"/>
      <c r="DMK6" s="142"/>
      <c r="DML6" s="142"/>
      <c r="DMM6" s="142"/>
      <c r="DMN6" s="142"/>
      <c r="DMO6" s="142"/>
      <c r="DMP6" s="142"/>
      <c r="DMQ6" s="142"/>
      <c r="DMR6" s="142"/>
      <c r="DMS6" s="142"/>
      <c r="DMT6" s="142"/>
      <c r="DMU6" s="142"/>
      <c r="DMV6" s="142"/>
      <c r="DMW6" s="142"/>
      <c r="DMX6" s="142"/>
      <c r="DMY6" s="142"/>
      <c r="DMZ6" s="142"/>
      <c r="DNA6" s="142"/>
      <c r="DNB6" s="142"/>
      <c r="DNC6" s="142"/>
      <c r="DND6" s="142"/>
      <c r="DNE6" s="142"/>
      <c r="DNF6" s="142"/>
      <c r="DNG6" s="142"/>
      <c r="DNH6" s="142"/>
      <c r="DNI6" s="142"/>
      <c r="DNJ6" s="142"/>
      <c r="DNK6" s="142"/>
      <c r="DNL6" s="142"/>
      <c r="DNM6" s="142"/>
      <c r="DNN6" s="142"/>
      <c r="DNO6" s="142"/>
      <c r="DNP6" s="142"/>
      <c r="DNQ6" s="142"/>
      <c r="DNR6" s="142"/>
      <c r="DNS6" s="142"/>
      <c r="DNT6" s="142"/>
      <c r="DNU6" s="142"/>
      <c r="DNV6" s="142"/>
      <c r="DNW6" s="142"/>
      <c r="DNX6" s="142"/>
      <c r="DNY6" s="142"/>
      <c r="DNZ6" s="142"/>
      <c r="DOA6" s="142"/>
      <c r="DOB6" s="142"/>
      <c r="DOC6" s="142"/>
      <c r="DOD6" s="142"/>
      <c r="DOE6" s="142"/>
      <c r="DOF6" s="142"/>
      <c r="DOG6" s="142"/>
      <c r="DOH6" s="142"/>
      <c r="DOI6" s="142"/>
      <c r="DOJ6" s="142"/>
      <c r="DOK6" s="142"/>
      <c r="DOL6" s="142"/>
      <c r="DOM6" s="142"/>
      <c r="DON6" s="142"/>
      <c r="DOO6" s="142"/>
      <c r="DOP6" s="142"/>
      <c r="DOQ6" s="142"/>
      <c r="DOR6" s="142"/>
      <c r="DOS6" s="142"/>
      <c r="DOT6" s="142"/>
      <c r="DOU6" s="142"/>
      <c r="DOV6" s="142"/>
      <c r="DOW6" s="142"/>
      <c r="DOX6" s="142"/>
      <c r="DOY6" s="142"/>
      <c r="DOZ6" s="142"/>
      <c r="DPA6" s="142"/>
      <c r="DPB6" s="142"/>
      <c r="DPC6" s="142"/>
      <c r="DPD6" s="142"/>
      <c r="DPE6" s="142"/>
      <c r="DPF6" s="142"/>
      <c r="DPG6" s="142"/>
      <c r="DPH6" s="142"/>
      <c r="DPI6" s="142"/>
      <c r="DPJ6" s="142"/>
      <c r="DPK6" s="142"/>
      <c r="DPL6" s="142"/>
      <c r="DPM6" s="142"/>
      <c r="DPN6" s="142"/>
      <c r="DPO6" s="142"/>
      <c r="DPP6" s="142"/>
      <c r="DPQ6" s="142"/>
      <c r="DPR6" s="142"/>
      <c r="DPS6" s="142"/>
      <c r="DPT6" s="142"/>
      <c r="DPU6" s="142"/>
      <c r="DPV6" s="142"/>
      <c r="DPW6" s="142"/>
      <c r="DPX6" s="142"/>
      <c r="DPY6" s="142"/>
      <c r="DPZ6" s="142"/>
      <c r="DQA6" s="142"/>
      <c r="DQB6" s="142"/>
      <c r="DQC6" s="142"/>
      <c r="DQD6" s="142"/>
      <c r="DQE6" s="142"/>
      <c r="DQF6" s="142"/>
      <c r="DQG6" s="142"/>
      <c r="DQH6" s="142"/>
      <c r="DQI6" s="142"/>
      <c r="DQJ6" s="142"/>
      <c r="DQK6" s="142"/>
      <c r="DQL6" s="142"/>
      <c r="DQM6" s="142"/>
      <c r="DQN6" s="142"/>
      <c r="DQO6" s="142"/>
      <c r="DQP6" s="142"/>
      <c r="DQQ6" s="142"/>
      <c r="DQR6" s="142"/>
      <c r="DQS6" s="142"/>
      <c r="DQT6" s="142"/>
      <c r="DQU6" s="142"/>
      <c r="DQV6" s="142"/>
      <c r="DQW6" s="142"/>
      <c r="DQX6" s="142"/>
      <c r="DQY6" s="142"/>
      <c r="DQZ6" s="142"/>
      <c r="DRA6" s="142"/>
      <c r="DRB6" s="142"/>
      <c r="DRC6" s="142"/>
      <c r="DRD6" s="142"/>
      <c r="DRE6" s="142"/>
      <c r="DRF6" s="142"/>
      <c r="DRG6" s="142"/>
      <c r="DRH6" s="142"/>
      <c r="DRI6" s="142"/>
      <c r="DRJ6" s="142"/>
      <c r="DRK6" s="142"/>
      <c r="DRL6" s="142"/>
      <c r="DRM6" s="142"/>
      <c r="DRN6" s="142"/>
      <c r="DRO6" s="142"/>
      <c r="DRP6" s="142"/>
      <c r="DRQ6" s="142"/>
      <c r="DRR6" s="142"/>
      <c r="DRS6" s="142"/>
      <c r="DRT6" s="142"/>
      <c r="DRU6" s="142"/>
      <c r="DRV6" s="142"/>
      <c r="DRW6" s="142"/>
      <c r="DRX6" s="142"/>
      <c r="DRY6" s="142"/>
      <c r="DRZ6" s="142"/>
      <c r="DSA6" s="142"/>
      <c r="DSB6" s="142"/>
      <c r="DSC6" s="142"/>
      <c r="DSD6" s="142"/>
      <c r="DSE6" s="142"/>
      <c r="DSF6" s="142"/>
      <c r="DSG6" s="142"/>
      <c r="DSH6" s="142"/>
      <c r="DSI6" s="142"/>
      <c r="DSJ6" s="142"/>
      <c r="DSK6" s="142"/>
      <c r="DSL6" s="142"/>
      <c r="DSM6" s="142"/>
      <c r="DSN6" s="142"/>
      <c r="DSO6" s="142"/>
      <c r="DSP6" s="142"/>
      <c r="DSQ6" s="142"/>
      <c r="DSR6" s="142"/>
      <c r="DSS6" s="142"/>
      <c r="DST6" s="142"/>
      <c r="DSU6" s="142"/>
      <c r="DSV6" s="142"/>
      <c r="DSW6" s="142"/>
      <c r="DSX6" s="142"/>
      <c r="DSY6" s="142"/>
      <c r="DSZ6" s="142"/>
      <c r="DTA6" s="142"/>
      <c r="DTB6" s="142"/>
      <c r="DTC6" s="142"/>
      <c r="DTD6" s="142"/>
      <c r="DTE6" s="142"/>
      <c r="DTF6" s="142"/>
      <c r="DTG6" s="142"/>
      <c r="DTH6" s="142"/>
      <c r="DTI6" s="142"/>
      <c r="DTJ6" s="142"/>
      <c r="DTK6" s="142"/>
      <c r="DTL6" s="142"/>
      <c r="DTM6" s="142"/>
      <c r="DTN6" s="142"/>
      <c r="DTO6" s="142"/>
      <c r="DTP6" s="142"/>
      <c r="DTQ6" s="142"/>
      <c r="DTR6" s="142"/>
      <c r="DTS6" s="142"/>
      <c r="DTT6" s="142"/>
      <c r="DTU6" s="142"/>
      <c r="DTV6" s="142"/>
      <c r="DTW6" s="142"/>
      <c r="DTX6" s="142"/>
      <c r="DTY6" s="142"/>
      <c r="DTZ6" s="142"/>
      <c r="DUA6" s="142"/>
      <c r="DUB6" s="142"/>
      <c r="DUC6" s="142"/>
      <c r="DUD6" s="142"/>
      <c r="DUE6" s="142"/>
      <c r="DUF6" s="142"/>
      <c r="DUG6" s="142"/>
      <c r="DUH6" s="142"/>
      <c r="DUI6" s="142"/>
      <c r="DUJ6" s="142"/>
      <c r="DUK6" s="142"/>
      <c r="DUL6" s="142"/>
      <c r="DUM6" s="142"/>
      <c r="DUN6" s="142"/>
      <c r="DUO6" s="142"/>
      <c r="DUP6" s="142"/>
      <c r="DUQ6" s="142"/>
      <c r="DUR6" s="142"/>
      <c r="DUS6" s="142"/>
      <c r="DUT6" s="142"/>
      <c r="DUU6" s="142"/>
      <c r="DUV6" s="142"/>
      <c r="DUW6" s="142"/>
      <c r="DUX6" s="142"/>
      <c r="DUY6" s="142"/>
      <c r="DUZ6" s="142"/>
      <c r="DVA6" s="142"/>
      <c r="DVB6" s="142"/>
      <c r="DVC6" s="142"/>
      <c r="DVD6" s="142"/>
      <c r="DVE6" s="142"/>
      <c r="DVF6" s="142"/>
      <c r="DVG6" s="142"/>
      <c r="DVH6" s="142"/>
      <c r="DVI6" s="142"/>
      <c r="DVJ6" s="142"/>
      <c r="DVK6" s="142"/>
      <c r="DVL6" s="142"/>
      <c r="DVM6" s="142"/>
      <c r="DVN6" s="142"/>
      <c r="DVO6" s="142"/>
      <c r="DVP6" s="142"/>
      <c r="DVQ6" s="142"/>
      <c r="DVR6" s="142"/>
      <c r="DVS6" s="142"/>
      <c r="DVT6" s="142"/>
      <c r="DVU6" s="142"/>
      <c r="DVV6" s="142"/>
      <c r="DVW6" s="142"/>
      <c r="DVX6" s="142"/>
      <c r="DVY6" s="142"/>
      <c r="DVZ6" s="142"/>
      <c r="DWA6" s="142"/>
      <c r="DWB6" s="142"/>
      <c r="DWC6" s="142"/>
      <c r="DWD6" s="142"/>
      <c r="DWE6" s="142"/>
      <c r="DWF6" s="142"/>
      <c r="DWG6" s="142"/>
      <c r="DWH6" s="142"/>
      <c r="DWI6" s="142"/>
      <c r="DWJ6" s="142"/>
      <c r="DWK6" s="142"/>
      <c r="DWL6" s="142"/>
      <c r="DWM6" s="142"/>
      <c r="DWN6" s="142"/>
      <c r="DWO6" s="142"/>
      <c r="DWP6" s="142"/>
      <c r="DWQ6" s="142"/>
      <c r="DWR6" s="142"/>
      <c r="DWS6" s="142"/>
      <c r="DWT6" s="142"/>
      <c r="DWU6" s="142"/>
      <c r="DWV6" s="142"/>
      <c r="DWW6" s="142"/>
      <c r="DWX6" s="142"/>
      <c r="DWY6" s="142"/>
      <c r="DWZ6" s="142"/>
      <c r="DXA6" s="142"/>
      <c r="DXB6" s="142"/>
      <c r="DXC6" s="142"/>
      <c r="DXD6" s="142"/>
      <c r="DXE6" s="142"/>
      <c r="DXF6" s="142"/>
      <c r="DXG6" s="142"/>
      <c r="DXH6" s="142"/>
      <c r="DXI6" s="142"/>
      <c r="DXJ6" s="142"/>
      <c r="DXK6" s="142"/>
      <c r="DXL6" s="142"/>
      <c r="DXM6" s="142"/>
      <c r="DXN6" s="142"/>
      <c r="DXO6" s="142"/>
      <c r="DXP6" s="142"/>
      <c r="DXQ6" s="142"/>
      <c r="DXR6" s="142"/>
      <c r="DXS6" s="142"/>
      <c r="DXT6" s="142"/>
      <c r="DXU6" s="142"/>
      <c r="DXV6" s="142"/>
      <c r="DXW6" s="142"/>
      <c r="DXX6" s="142"/>
      <c r="DXY6" s="142"/>
      <c r="DXZ6" s="142"/>
      <c r="DYA6" s="142"/>
      <c r="DYB6" s="142"/>
      <c r="DYC6" s="142"/>
      <c r="DYD6" s="142"/>
      <c r="DYE6" s="142"/>
      <c r="DYF6" s="142"/>
      <c r="DYG6" s="142"/>
      <c r="DYH6" s="142"/>
      <c r="DYI6" s="142"/>
      <c r="DYJ6" s="142"/>
      <c r="DYK6" s="142"/>
      <c r="DYL6" s="142"/>
      <c r="DYM6" s="142"/>
      <c r="DYN6" s="142"/>
      <c r="DYO6" s="142"/>
      <c r="DYP6" s="142"/>
      <c r="DYQ6" s="142"/>
      <c r="DYR6" s="142"/>
      <c r="DYS6" s="142"/>
      <c r="DYT6" s="142"/>
      <c r="DYU6" s="142"/>
      <c r="DYV6" s="142"/>
      <c r="DYW6" s="142"/>
      <c r="DYX6" s="142"/>
      <c r="DYY6" s="142"/>
      <c r="DYZ6" s="142"/>
      <c r="DZA6" s="142"/>
      <c r="DZB6" s="142"/>
      <c r="DZC6" s="142"/>
      <c r="DZD6" s="142"/>
      <c r="DZE6" s="142"/>
      <c r="DZF6" s="142"/>
      <c r="DZG6" s="142"/>
      <c r="DZH6" s="142"/>
      <c r="DZI6" s="142"/>
      <c r="DZJ6" s="142"/>
      <c r="DZK6" s="142"/>
      <c r="DZL6" s="142"/>
      <c r="DZM6" s="142"/>
      <c r="DZN6" s="142"/>
      <c r="DZO6" s="142"/>
      <c r="DZP6" s="142"/>
      <c r="DZQ6" s="142"/>
      <c r="DZR6" s="142"/>
      <c r="DZS6" s="142"/>
      <c r="DZT6" s="142"/>
      <c r="DZU6" s="142"/>
      <c r="DZV6" s="142"/>
      <c r="DZW6" s="142"/>
      <c r="DZX6" s="142"/>
      <c r="DZY6" s="142"/>
      <c r="DZZ6" s="142"/>
      <c r="EAA6" s="142"/>
      <c r="EAB6" s="142"/>
      <c r="EAC6" s="142"/>
      <c r="EAD6" s="142"/>
      <c r="EAE6" s="142"/>
      <c r="EAF6" s="142"/>
      <c r="EAG6" s="142"/>
      <c r="EAH6" s="142"/>
      <c r="EAI6" s="142"/>
      <c r="EAJ6" s="142"/>
      <c r="EAK6" s="142"/>
      <c r="EAL6" s="142"/>
      <c r="EAM6" s="142"/>
      <c r="EAN6" s="142"/>
      <c r="EAO6" s="142"/>
      <c r="EAP6" s="142"/>
      <c r="EAQ6" s="142"/>
      <c r="EAR6" s="142"/>
      <c r="EAS6" s="142"/>
      <c r="EAT6" s="142"/>
      <c r="EAU6" s="142"/>
      <c r="EAV6" s="142"/>
      <c r="EAW6" s="142"/>
      <c r="EAX6" s="142"/>
      <c r="EAY6" s="142"/>
      <c r="EAZ6" s="142"/>
      <c r="EBA6" s="142"/>
      <c r="EBB6" s="142"/>
      <c r="EBC6" s="142"/>
      <c r="EBD6" s="142"/>
      <c r="EBE6" s="142"/>
      <c r="EBF6" s="142"/>
      <c r="EBG6" s="142"/>
      <c r="EBH6" s="142"/>
      <c r="EBI6" s="142"/>
      <c r="EBJ6" s="142"/>
      <c r="EBK6" s="142"/>
      <c r="EBL6" s="142"/>
      <c r="EBM6" s="142"/>
      <c r="EBN6" s="142"/>
      <c r="EBO6" s="142"/>
      <c r="EBP6" s="142"/>
      <c r="EBQ6" s="142"/>
      <c r="EBR6" s="142"/>
      <c r="EBS6" s="142"/>
      <c r="EBT6" s="142"/>
      <c r="EBU6" s="142"/>
      <c r="EBV6" s="142"/>
      <c r="EBW6" s="142"/>
      <c r="EBX6" s="142"/>
      <c r="EBY6" s="142"/>
      <c r="EBZ6" s="142"/>
      <c r="ECA6" s="142"/>
      <c r="ECB6" s="142"/>
      <c r="ECC6" s="142"/>
      <c r="ECD6" s="142"/>
      <c r="ECE6" s="142"/>
      <c r="ECF6" s="142"/>
      <c r="ECG6" s="142"/>
      <c r="ECH6" s="142"/>
      <c r="ECI6" s="142"/>
      <c r="ECJ6" s="142"/>
      <c r="ECK6" s="142"/>
      <c r="ECL6" s="142"/>
      <c r="ECM6" s="142"/>
      <c r="ECN6" s="142"/>
      <c r="ECO6" s="142"/>
      <c r="ECP6" s="142"/>
      <c r="ECQ6" s="142"/>
      <c r="ECR6" s="142"/>
      <c r="ECS6" s="142"/>
      <c r="ECT6" s="142"/>
      <c r="ECU6" s="142"/>
      <c r="ECV6" s="142"/>
      <c r="ECW6" s="142"/>
      <c r="ECX6" s="142"/>
      <c r="ECY6" s="142"/>
      <c r="ECZ6" s="142"/>
      <c r="EDA6" s="142"/>
      <c r="EDB6" s="142"/>
      <c r="EDC6" s="142"/>
      <c r="EDD6" s="142"/>
      <c r="EDE6" s="142"/>
      <c r="EDF6" s="142"/>
      <c r="EDG6" s="142"/>
      <c r="EDH6" s="142"/>
      <c r="EDI6" s="142"/>
      <c r="EDJ6" s="142"/>
      <c r="EDK6" s="142"/>
      <c r="EDL6" s="142"/>
      <c r="EDM6" s="142"/>
      <c r="EDN6" s="142"/>
      <c r="EDO6" s="142"/>
      <c r="EDP6" s="142"/>
      <c r="EDQ6" s="142"/>
      <c r="EDR6" s="142"/>
      <c r="EDS6" s="142"/>
      <c r="EDT6" s="142"/>
      <c r="EDU6" s="142"/>
      <c r="EDV6" s="142"/>
      <c r="EDW6" s="142"/>
      <c r="EDX6" s="142"/>
      <c r="EDY6" s="142"/>
      <c r="EDZ6" s="142"/>
      <c r="EEA6" s="142"/>
      <c r="EEB6" s="142"/>
      <c r="EEC6" s="142"/>
      <c r="EED6" s="142"/>
      <c r="EEE6" s="142"/>
      <c r="EEF6" s="142"/>
      <c r="EEG6" s="142"/>
      <c r="EEH6" s="142"/>
      <c r="EEI6" s="142"/>
      <c r="EEJ6" s="142"/>
      <c r="EEK6" s="142"/>
      <c r="EEL6" s="142"/>
      <c r="EEM6" s="142"/>
      <c r="EEN6" s="142"/>
      <c r="EEO6" s="142"/>
      <c r="EEP6" s="142"/>
      <c r="EEQ6" s="142"/>
      <c r="EER6" s="142"/>
      <c r="EES6" s="142"/>
      <c r="EET6" s="142"/>
      <c r="EEU6" s="142"/>
      <c r="EEV6" s="142"/>
      <c r="EEW6" s="142"/>
      <c r="EEX6" s="142"/>
      <c r="EEY6" s="142"/>
      <c r="EEZ6" s="142"/>
      <c r="EFA6" s="142"/>
      <c r="EFB6" s="142"/>
      <c r="EFC6" s="142"/>
      <c r="EFD6" s="142"/>
      <c r="EFE6" s="142"/>
      <c r="EFF6" s="142"/>
      <c r="EFG6" s="142"/>
      <c r="EFH6" s="142"/>
      <c r="EFI6" s="142"/>
      <c r="EFJ6" s="142"/>
      <c r="EFK6" s="142"/>
      <c r="EFL6" s="142"/>
      <c r="EFM6" s="142"/>
      <c r="EFN6" s="142"/>
      <c r="EFO6" s="142"/>
      <c r="EFP6" s="142"/>
      <c r="EFQ6" s="142"/>
      <c r="EFR6" s="142"/>
      <c r="EFS6" s="142"/>
      <c r="EFT6" s="142"/>
      <c r="EFU6" s="142"/>
      <c r="EFV6" s="142"/>
      <c r="EFW6" s="142"/>
      <c r="EFX6" s="142"/>
      <c r="EFY6" s="142"/>
      <c r="EFZ6" s="142"/>
      <c r="EGA6" s="142"/>
      <c r="EGB6" s="142"/>
      <c r="EGC6" s="142"/>
      <c r="EGD6" s="142"/>
      <c r="EGE6" s="142"/>
      <c r="EGF6" s="142"/>
      <c r="EGG6" s="142"/>
      <c r="EGH6" s="142"/>
      <c r="EGI6" s="142"/>
      <c r="EGJ6" s="142"/>
      <c r="EGK6" s="142"/>
      <c r="EGL6" s="142"/>
      <c r="EGM6" s="142"/>
      <c r="EGN6" s="142"/>
      <c r="EGO6" s="142"/>
      <c r="EGP6" s="142"/>
      <c r="EGQ6" s="142"/>
      <c r="EGR6" s="142"/>
      <c r="EGS6" s="142"/>
      <c r="EGT6" s="142"/>
      <c r="EGU6" s="142"/>
      <c r="EGV6" s="142"/>
      <c r="EGW6" s="142"/>
      <c r="EGX6" s="142"/>
      <c r="EGY6" s="142"/>
      <c r="EGZ6" s="142"/>
      <c r="EHA6" s="142"/>
      <c r="EHB6" s="142"/>
      <c r="EHC6" s="142"/>
      <c r="EHD6" s="142"/>
      <c r="EHE6" s="142"/>
      <c r="EHF6" s="142"/>
      <c r="EHG6" s="142"/>
      <c r="EHH6" s="142"/>
      <c r="EHI6" s="142"/>
      <c r="EHJ6" s="142"/>
      <c r="EHK6" s="142"/>
      <c r="EHL6" s="142"/>
      <c r="EHM6" s="142"/>
      <c r="EHN6" s="142"/>
      <c r="EHO6" s="142"/>
      <c r="EHP6" s="142"/>
      <c r="EHQ6" s="142"/>
      <c r="EHR6" s="142"/>
      <c r="EHS6" s="142"/>
      <c r="EHT6" s="142"/>
      <c r="EHU6" s="142"/>
      <c r="EHV6" s="142"/>
      <c r="EHW6" s="142"/>
      <c r="EHX6" s="142"/>
      <c r="EHY6" s="142"/>
      <c r="EHZ6" s="142"/>
      <c r="EIA6" s="142"/>
      <c r="EIB6" s="142"/>
      <c r="EIC6" s="142"/>
      <c r="EID6" s="142"/>
      <c r="EIE6" s="142"/>
      <c r="EIF6" s="142"/>
      <c r="EIG6" s="142"/>
      <c r="EIH6" s="142"/>
      <c r="EII6" s="142"/>
      <c r="EIJ6" s="142"/>
      <c r="EIK6" s="142"/>
      <c r="EIL6" s="142"/>
      <c r="EIM6" s="142"/>
      <c r="EIN6" s="142"/>
      <c r="EIO6" s="142"/>
      <c r="EIP6" s="142"/>
      <c r="EIQ6" s="142"/>
      <c r="EIR6" s="142"/>
      <c r="EIS6" s="142"/>
      <c r="EIT6" s="142"/>
      <c r="EIU6" s="142"/>
      <c r="EIV6" s="142"/>
      <c r="EIW6" s="142"/>
      <c r="EIX6" s="142"/>
      <c r="EIY6" s="142"/>
      <c r="EIZ6" s="142"/>
      <c r="EJA6" s="142"/>
      <c r="EJB6" s="142"/>
      <c r="EJC6" s="142"/>
      <c r="EJD6" s="142"/>
      <c r="EJE6" s="142"/>
      <c r="EJF6" s="142"/>
      <c r="EJG6" s="142"/>
      <c r="EJH6" s="142"/>
      <c r="EJI6" s="142"/>
      <c r="EJJ6" s="142"/>
      <c r="EJK6" s="142"/>
      <c r="EJL6" s="142"/>
      <c r="EJM6" s="142"/>
      <c r="EJN6" s="142"/>
      <c r="EJO6" s="142"/>
      <c r="EJP6" s="142"/>
      <c r="EJQ6" s="142"/>
      <c r="EJR6" s="142"/>
      <c r="EJS6" s="142"/>
      <c r="EJT6" s="142"/>
      <c r="EJU6" s="142"/>
      <c r="EJV6" s="142"/>
      <c r="EJW6" s="142"/>
      <c r="EJX6" s="142"/>
      <c r="EJY6" s="142"/>
      <c r="EJZ6" s="142"/>
      <c r="EKA6" s="142"/>
      <c r="EKB6" s="142"/>
      <c r="EKC6" s="142"/>
      <c r="EKD6" s="142"/>
      <c r="EKE6" s="142"/>
      <c r="EKF6" s="142"/>
      <c r="EKG6" s="142"/>
      <c r="EKH6" s="142"/>
      <c r="EKI6" s="142"/>
      <c r="EKJ6" s="142"/>
      <c r="EKK6" s="142"/>
      <c r="EKL6" s="142"/>
      <c r="EKM6" s="142"/>
      <c r="EKN6" s="142"/>
      <c r="EKO6" s="142"/>
      <c r="EKP6" s="142"/>
      <c r="EKQ6" s="142"/>
      <c r="EKR6" s="142"/>
      <c r="EKS6" s="142"/>
      <c r="EKT6" s="142"/>
      <c r="EKU6" s="142"/>
      <c r="EKV6" s="142"/>
      <c r="EKW6" s="142"/>
      <c r="EKX6" s="142"/>
      <c r="EKY6" s="142"/>
      <c r="EKZ6" s="142"/>
      <c r="ELA6" s="142"/>
      <c r="ELB6" s="142"/>
      <c r="ELC6" s="142"/>
      <c r="ELD6" s="142"/>
      <c r="ELE6" s="142"/>
      <c r="ELF6" s="142"/>
      <c r="ELG6" s="142"/>
      <c r="ELH6" s="142"/>
      <c r="ELI6" s="142"/>
      <c r="ELJ6" s="142"/>
      <c r="ELK6" s="142"/>
      <c r="ELL6" s="142"/>
      <c r="ELM6" s="142"/>
      <c r="ELN6" s="142"/>
      <c r="ELO6" s="142"/>
      <c r="ELP6" s="142"/>
      <c r="ELQ6" s="142"/>
      <c r="ELR6" s="142"/>
      <c r="ELS6" s="142"/>
      <c r="ELT6" s="142"/>
      <c r="ELU6" s="142"/>
      <c r="ELV6" s="142"/>
      <c r="ELW6" s="142"/>
      <c r="ELX6" s="142"/>
      <c r="ELY6" s="142"/>
      <c r="ELZ6" s="142"/>
      <c r="EMA6" s="142"/>
      <c r="EMB6" s="142"/>
      <c r="EMC6" s="142"/>
      <c r="EMD6" s="142"/>
      <c r="EME6" s="142"/>
      <c r="EMF6" s="142"/>
      <c r="EMG6" s="142"/>
      <c r="EMH6" s="142"/>
      <c r="EMI6" s="142"/>
      <c r="EMJ6" s="142"/>
      <c r="EMK6" s="142"/>
      <c r="EML6" s="142"/>
      <c r="EMM6" s="142"/>
      <c r="EMN6" s="142"/>
      <c r="EMO6" s="142"/>
      <c r="EMP6" s="142"/>
      <c r="EMQ6" s="142"/>
      <c r="EMR6" s="142"/>
      <c r="EMS6" s="142"/>
      <c r="EMT6" s="142"/>
      <c r="EMU6" s="142"/>
      <c r="EMV6" s="142"/>
      <c r="EMW6" s="142"/>
      <c r="EMX6" s="142"/>
      <c r="EMY6" s="142"/>
      <c r="EMZ6" s="142"/>
      <c r="ENA6" s="142"/>
      <c r="ENB6" s="142"/>
      <c r="ENC6" s="142"/>
      <c r="END6" s="142"/>
      <c r="ENE6" s="142"/>
      <c r="ENF6" s="142"/>
      <c r="ENG6" s="142"/>
      <c r="ENH6" s="142"/>
      <c r="ENI6" s="142"/>
      <c r="ENJ6" s="142"/>
      <c r="ENK6" s="142"/>
      <c r="ENL6" s="142"/>
      <c r="ENM6" s="142"/>
      <c r="ENN6" s="142"/>
      <c r="ENO6" s="142"/>
      <c r="ENP6" s="142"/>
      <c r="ENQ6" s="142"/>
      <c r="ENR6" s="142"/>
      <c r="ENS6" s="142"/>
      <c r="ENT6" s="142"/>
      <c r="ENU6" s="142"/>
      <c r="ENV6" s="142"/>
      <c r="ENW6" s="142"/>
      <c r="ENX6" s="142"/>
      <c r="ENY6" s="142"/>
      <c r="ENZ6" s="142"/>
      <c r="EOA6" s="142"/>
      <c r="EOB6" s="142"/>
      <c r="EOC6" s="142"/>
      <c r="EOD6" s="142"/>
      <c r="EOE6" s="142"/>
      <c r="EOF6" s="142"/>
      <c r="EOG6" s="142"/>
      <c r="EOH6" s="142"/>
      <c r="EOI6" s="142"/>
      <c r="EOJ6" s="142"/>
      <c r="EOK6" s="142"/>
      <c r="EOL6" s="142"/>
      <c r="EOM6" s="142"/>
      <c r="EON6" s="142"/>
      <c r="EOO6" s="142"/>
      <c r="EOP6" s="142"/>
      <c r="EOQ6" s="142"/>
      <c r="EOR6" s="142"/>
      <c r="EOS6" s="142"/>
      <c r="EOT6" s="142"/>
      <c r="EOU6" s="142"/>
      <c r="EOV6" s="142"/>
      <c r="EOW6" s="142"/>
      <c r="EOX6" s="142"/>
      <c r="EOY6" s="142"/>
      <c r="EOZ6" s="142"/>
      <c r="EPA6" s="142"/>
      <c r="EPB6" s="142"/>
      <c r="EPC6" s="142"/>
      <c r="EPD6" s="142"/>
      <c r="EPE6" s="142"/>
      <c r="EPF6" s="142"/>
      <c r="EPG6" s="142"/>
      <c r="EPH6" s="142"/>
      <c r="EPI6" s="142"/>
      <c r="EPJ6" s="142"/>
      <c r="EPK6" s="142"/>
      <c r="EPL6" s="142"/>
      <c r="EPM6" s="142"/>
      <c r="EPN6" s="142"/>
      <c r="EPO6" s="142"/>
      <c r="EPP6" s="142"/>
      <c r="EPQ6" s="142"/>
      <c r="EPR6" s="142"/>
      <c r="EPS6" s="142"/>
      <c r="EPT6" s="142"/>
      <c r="EPU6" s="142"/>
      <c r="EPV6" s="142"/>
      <c r="EPW6" s="142"/>
      <c r="EPX6" s="142"/>
      <c r="EPY6" s="142"/>
      <c r="EPZ6" s="142"/>
      <c r="EQA6" s="142"/>
      <c r="EQB6" s="142"/>
      <c r="EQC6" s="142"/>
      <c r="EQD6" s="142"/>
      <c r="EQE6" s="142"/>
      <c r="EQF6" s="142"/>
      <c r="EQG6" s="142"/>
      <c r="EQH6" s="142"/>
      <c r="EQI6" s="142"/>
      <c r="EQJ6" s="142"/>
      <c r="EQK6" s="142"/>
      <c r="EQL6" s="142"/>
      <c r="EQM6" s="142"/>
      <c r="EQN6" s="142"/>
      <c r="EQO6" s="142"/>
      <c r="EQP6" s="142"/>
      <c r="EQQ6" s="142"/>
      <c r="EQR6" s="142"/>
      <c r="EQS6" s="142"/>
      <c r="EQT6" s="142"/>
      <c r="EQU6" s="142"/>
      <c r="EQV6" s="142"/>
      <c r="EQW6" s="142"/>
      <c r="EQX6" s="142"/>
      <c r="EQY6" s="142"/>
      <c r="EQZ6" s="142"/>
      <c r="ERA6" s="142"/>
      <c r="ERB6" s="142"/>
      <c r="ERC6" s="142"/>
      <c r="ERD6" s="142"/>
      <c r="ERE6" s="142"/>
      <c r="ERF6" s="142"/>
      <c r="ERG6" s="142"/>
      <c r="ERH6" s="142"/>
      <c r="ERI6" s="142"/>
      <c r="ERJ6" s="142"/>
      <c r="ERK6" s="142"/>
      <c r="ERL6" s="142"/>
      <c r="ERM6" s="142"/>
      <c r="ERN6" s="142"/>
      <c r="ERO6" s="142"/>
      <c r="ERP6" s="142"/>
      <c r="ERQ6" s="142"/>
      <c r="ERR6" s="142"/>
      <c r="ERS6" s="142"/>
      <c r="ERT6" s="142"/>
      <c r="ERU6" s="142"/>
      <c r="ERV6" s="142"/>
      <c r="ERW6" s="142"/>
      <c r="ERX6" s="142"/>
      <c r="ERY6" s="142"/>
      <c r="ERZ6" s="142"/>
      <c r="ESA6" s="142"/>
      <c r="ESB6" s="142"/>
      <c r="ESC6" s="142"/>
      <c r="ESD6" s="142"/>
      <c r="ESE6" s="142"/>
      <c r="ESF6" s="142"/>
      <c r="ESG6" s="142"/>
      <c r="ESH6" s="142"/>
      <c r="ESI6" s="142"/>
      <c r="ESJ6" s="142"/>
      <c r="ESK6" s="142"/>
      <c r="ESL6" s="142"/>
      <c r="ESM6" s="142"/>
      <c r="ESN6" s="142"/>
      <c r="ESO6" s="142"/>
      <c r="ESP6" s="142"/>
      <c r="ESQ6" s="142"/>
      <c r="ESR6" s="142"/>
      <c r="ESS6" s="142"/>
      <c r="EST6" s="142"/>
      <c r="ESU6" s="142"/>
      <c r="ESV6" s="142"/>
      <c r="ESW6" s="142"/>
      <c r="ESX6" s="142"/>
      <c r="ESY6" s="142"/>
      <c r="ESZ6" s="142"/>
      <c r="ETA6" s="142"/>
      <c r="ETB6" s="142"/>
      <c r="ETC6" s="142"/>
      <c r="ETD6" s="142"/>
      <c r="ETE6" s="142"/>
      <c r="ETF6" s="142"/>
      <c r="ETG6" s="142"/>
      <c r="ETH6" s="142"/>
      <c r="ETI6" s="142"/>
      <c r="ETJ6" s="142"/>
      <c r="ETK6" s="142"/>
      <c r="ETL6" s="142"/>
      <c r="ETM6" s="142"/>
      <c r="ETN6" s="142"/>
      <c r="ETO6" s="142"/>
      <c r="ETP6" s="142"/>
      <c r="ETQ6" s="142"/>
      <c r="ETR6" s="142"/>
      <c r="ETS6" s="142"/>
      <c r="ETT6" s="142"/>
      <c r="ETU6" s="142"/>
      <c r="ETV6" s="142"/>
      <c r="ETW6" s="142"/>
      <c r="ETX6" s="142"/>
      <c r="ETY6" s="142"/>
      <c r="ETZ6" s="142"/>
      <c r="EUA6" s="142"/>
      <c r="EUB6" s="142"/>
      <c r="EUC6" s="142"/>
      <c r="EUD6" s="142"/>
      <c r="EUE6" s="142"/>
      <c r="EUF6" s="142"/>
      <c r="EUG6" s="142"/>
      <c r="EUH6" s="142"/>
      <c r="EUI6" s="142"/>
      <c r="EUJ6" s="142"/>
      <c r="EUK6" s="142"/>
      <c r="EUL6" s="142"/>
      <c r="EUM6" s="142"/>
      <c r="EUN6" s="142"/>
      <c r="EUO6" s="142"/>
      <c r="EUP6" s="142"/>
      <c r="EUQ6" s="142"/>
      <c r="EUR6" s="142"/>
      <c r="EUS6" s="142"/>
      <c r="EUT6" s="142"/>
      <c r="EUU6" s="142"/>
      <c r="EUV6" s="142"/>
      <c r="EUW6" s="142"/>
      <c r="EUX6" s="142"/>
      <c r="EUY6" s="142"/>
      <c r="EUZ6" s="142"/>
      <c r="EVA6" s="142"/>
      <c r="EVB6" s="142"/>
      <c r="EVC6" s="142"/>
      <c r="EVD6" s="142"/>
      <c r="EVE6" s="142"/>
      <c r="EVF6" s="142"/>
      <c r="EVG6" s="142"/>
      <c r="EVH6" s="142"/>
      <c r="EVI6" s="142"/>
      <c r="EVJ6" s="142"/>
      <c r="EVK6" s="142"/>
      <c r="EVL6" s="142"/>
      <c r="EVM6" s="142"/>
      <c r="EVN6" s="142"/>
      <c r="EVO6" s="142"/>
      <c r="EVP6" s="142"/>
      <c r="EVQ6" s="142"/>
      <c r="EVR6" s="142"/>
      <c r="EVS6" s="142"/>
      <c r="EVT6" s="142"/>
      <c r="EVU6" s="142"/>
      <c r="EVV6" s="142"/>
      <c r="EVW6" s="142"/>
      <c r="EVX6" s="142"/>
      <c r="EVY6" s="142"/>
      <c r="EVZ6" s="142"/>
      <c r="EWA6" s="142"/>
      <c r="EWB6" s="142"/>
      <c r="EWC6" s="142"/>
      <c r="EWD6" s="142"/>
      <c r="EWE6" s="142"/>
      <c r="EWF6" s="142"/>
      <c r="EWG6" s="142"/>
      <c r="EWH6" s="142"/>
      <c r="EWI6" s="142"/>
      <c r="EWJ6" s="142"/>
      <c r="EWK6" s="142"/>
      <c r="EWL6" s="142"/>
      <c r="EWM6" s="142"/>
      <c r="EWN6" s="142"/>
      <c r="EWO6" s="142"/>
      <c r="EWP6" s="142"/>
      <c r="EWQ6" s="142"/>
      <c r="EWR6" s="142"/>
      <c r="EWS6" s="142"/>
      <c r="EWT6" s="142"/>
      <c r="EWU6" s="142"/>
      <c r="EWV6" s="142"/>
      <c r="EWW6" s="142"/>
      <c r="EWX6" s="142"/>
      <c r="EWY6" s="142"/>
      <c r="EWZ6" s="142"/>
      <c r="EXA6" s="142"/>
      <c r="EXB6" s="142"/>
      <c r="EXC6" s="142"/>
      <c r="EXD6" s="142"/>
      <c r="EXE6" s="142"/>
      <c r="EXF6" s="142"/>
      <c r="EXG6" s="142"/>
      <c r="EXH6" s="142"/>
      <c r="EXI6" s="142"/>
      <c r="EXJ6" s="142"/>
      <c r="EXK6" s="142"/>
      <c r="EXL6" s="142"/>
      <c r="EXM6" s="142"/>
      <c r="EXN6" s="142"/>
      <c r="EXO6" s="142"/>
      <c r="EXP6" s="142"/>
      <c r="EXQ6" s="142"/>
      <c r="EXR6" s="142"/>
      <c r="EXS6" s="142"/>
      <c r="EXT6" s="142"/>
      <c r="EXU6" s="142"/>
      <c r="EXV6" s="142"/>
      <c r="EXW6" s="142"/>
      <c r="EXX6" s="142"/>
      <c r="EXY6" s="142"/>
      <c r="EXZ6" s="142"/>
      <c r="EYA6" s="142"/>
      <c r="EYB6" s="142"/>
      <c r="EYC6" s="142"/>
      <c r="EYD6" s="142"/>
      <c r="EYE6" s="142"/>
      <c r="EYF6" s="142"/>
      <c r="EYG6" s="142"/>
      <c r="EYH6" s="142"/>
      <c r="EYI6" s="142"/>
      <c r="EYJ6" s="142"/>
      <c r="EYK6" s="142"/>
      <c r="EYL6" s="142"/>
      <c r="EYM6" s="142"/>
      <c r="EYN6" s="142"/>
      <c r="EYO6" s="142"/>
      <c r="EYP6" s="142"/>
      <c r="EYQ6" s="142"/>
      <c r="EYR6" s="142"/>
      <c r="EYS6" s="142"/>
      <c r="EYT6" s="142"/>
      <c r="EYU6" s="142"/>
      <c r="EYV6" s="142"/>
      <c r="EYW6" s="142"/>
      <c r="EYX6" s="142"/>
      <c r="EYY6" s="142"/>
      <c r="EYZ6" s="142"/>
      <c r="EZA6" s="142"/>
      <c r="EZB6" s="142"/>
      <c r="EZC6" s="142"/>
      <c r="EZD6" s="142"/>
      <c r="EZE6" s="142"/>
      <c r="EZF6" s="142"/>
      <c r="EZG6" s="142"/>
      <c r="EZH6" s="142"/>
      <c r="EZI6" s="142"/>
      <c r="EZJ6" s="142"/>
      <c r="EZK6" s="142"/>
      <c r="EZL6" s="142"/>
      <c r="EZM6" s="142"/>
      <c r="EZN6" s="142"/>
      <c r="EZO6" s="142"/>
      <c r="EZP6" s="142"/>
      <c r="EZQ6" s="142"/>
      <c r="EZR6" s="142"/>
      <c r="EZS6" s="142"/>
      <c r="EZT6" s="142"/>
      <c r="EZU6" s="142"/>
      <c r="EZV6" s="142"/>
      <c r="EZW6" s="142"/>
      <c r="EZX6" s="142"/>
      <c r="EZY6" s="142"/>
      <c r="EZZ6" s="142"/>
      <c r="FAA6" s="142"/>
      <c r="FAB6" s="142"/>
      <c r="FAC6" s="142"/>
      <c r="FAD6" s="142"/>
      <c r="FAE6" s="142"/>
      <c r="FAF6" s="142"/>
      <c r="FAG6" s="142"/>
      <c r="FAH6" s="142"/>
      <c r="FAI6" s="142"/>
      <c r="FAJ6" s="142"/>
      <c r="FAK6" s="142"/>
      <c r="FAL6" s="142"/>
      <c r="FAM6" s="142"/>
      <c r="FAN6" s="142"/>
      <c r="FAO6" s="142"/>
      <c r="FAP6" s="142"/>
      <c r="FAQ6" s="142"/>
      <c r="FAR6" s="142"/>
      <c r="FAS6" s="142"/>
      <c r="FAT6" s="142"/>
      <c r="FAU6" s="142"/>
      <c r="FAV6" s="142"/>
      <c r="FAW6" s="142"/>
      <c r="FAX6" s="142"/>
      <c r="FAY6" s="142"/>
      <c r="FAZ6" s="142"/>
      <c r="FBA6" s="142"/>
      <c r="FBB6" s="142"/>
      <c r="FBC6" s="142"/>
      <c r="FBD6" s="142"/>
      <c r="FBE6" s="142"/>
      <c r="FBF6" s="142"/>
      <c r="FBG6" s="142"/>
      <c r="FBH6" s="142"/>
      <c r="FBI6" s="142"/>
      <c r="FBJ6" s="142"/>
      <c r="FBK6" s="142"/>
      <c r="FBL6" s="142"/>
      <c r="FBM6" s="142"/>
      <c r="FBN6" s="142"/>
      <c r="FBO6" s="142"/>
      <c r="FBP6" s="142"/>
      <c r="FBQ6" s="142"/>
      <c r="FBR6" s="142"/>
      <c r="FBS6" s="142"/>
      <c r="FBT6" s="142"/>
      <c r="FBU6" s="142"/>
      <c r="FBV6" s="142"/>
      <c r="FBW6" s="142"/>
      <c r="FBX6" s="142"/>
      <c r="FBY6" s="142"/>
      <c r="FBZ6" s="142"/>
      <c r="FCA6" s="142"/>
      <c r="FCB6" s="142"/>
      <c r="FCC6" s="142"/>
      <c r="FCD6" s="142"/>
      <c r="FCE6" s="142"/>
      <c r="FCF6" s="142"/>
      <c r="FCG6" s="142"/>
      <c r="FCH6" s="142"/>
      <c r="FCI6" s="142"/>
      <c r="FCJ6" s="142"/>
      <c r="FCK6" s="142"/>
      <c r="FCL6" s="142"/>
      <c r="FCM6" s="142"/>
      <c r="FCN6" s="142"/>
      <c r="FCO6" s="142"/>
      <c r="FCP6" s="142"/>
      <c r="FCQ6" s="142"/>
      <c r="FCR6" s="142"/>
      <c r="FCS6" s="142"/>
      <c r="FCT6" s="142"/>
      <c r="FCU6" s="142"/>
      <c r="FCV6" s="142"/>
      <c r="FCW6" s="142"/>
      <c r="FCX6" s="142"/>
      <c r="FCY6" s="142"/>
      <c r="FCZ6" s="142"/>
      <c r="FDA6" s="142"/>
      <c r="FDB6" s="142"/>
      <c r="FDC6" s="142"/>
      <c r="FDD6" s="142"/>
      <c r="FDE6" s="142"/>
      <c r="FDF6" s="142"/>
      <c r="FDG6" s="142"/>
      <c r="FDH6" s="142"/>
      <c r="FDI6" s="142"/>
      <c r="FDJ6" s="142"/>
      <c r="FDK6" s="142"/>
      <c r="FDL6" s="142"/>
      <c r="FDM6" s="142"/>
      <c r="FDN6" s="142"/>
      <c r="FDO6" s="142"/>
      <c r="FDP6" s="142"/>
      <c r="FDQ6" s="142"/>
      <c r="FDR6" s="142"/>
      <c r="FDS6" s="142"/>
      <c r="FDT6" s="142"/>
      <c r="FDU6" s="142"/>
      <c r="FDV6" s="142"/>
      <c r="FDW6" s="142"/>
      <c r="FDX6" s="142"/>
      <c r="FDY6" s="142"/>
      <c r="FDZ6" s="142"/>
      <c r="FEA6" s="142"/>
      <c r="FEB6" s="142"/>
      <c r="FEC6" s="142"/>
      <c r="FED6" s="142"/>
      <c r="FEE6" s="142"/>
      <c r="FEF6" s="142"/>
      <c r="FEG6" s="142"/>
      <c r="FEH6" s="142"/>
      <c r="FEI6" s="142"/>
      <c r="FEJ6" s="142"/>
      <c r="FEK6" s="142"/>
      <c r="FEL6" s="142"/>
      <c r="FEM6" s="142"/>
      <c r="FEN6" s="142"/>
      <c r="FEO6" s="142"/>
      <c r="FEP6" s="142"/>
      <c r="FEQ6" s="142"/>
      <c r="FER6" s="142"/>
      <c r="FES6" s="142"/>
      <c r="FET6" s="142"/>
      <c r="FEU6" s="142"/>
      <c r="FEV6" s="142"/>
      <c r="FEW6" s="142"/>
      <c r="FEX6" s="142"/>
      <c r="FEY6" s="142"/>
      <c r="FEZ6" s="142"/>
      <c r="FFA6" s="142"/>
      <c r="FFB6" s="142"/>
      <c r="FFC6" s="142"/>
      <c r="FFD6" s="142"/>
      <c r="FFE6" s="142"/>
      <c r="FFF6" s="142"/>
      <c r="FFG6" s="142"/>
      <c r="FFH6" s="142"/>
      <c r="FFI6" s="142"/>
      <c r="FFJ6" s="142"/>
      <c r="FFK6" s="142"/>
      <c r="FFL6" s="142"/>
      <c r="FFM6" s="142"/>
      <c r="FFN6" s="142"/>
      <c r="FFO6" s="142"/>
      <c r="FFP6" s="142"/>
      <c r="FFQ6" s="142"/>
      <c r="FFR6" s="142"/>
      <c r="FFS6" s="142"/>
      <c r="FFT6" s="142"/>
      <c r="FFU6" s="142"/>
      <c r="FFV6" s="142"/>
      <c r="FFW6" s="142"/>
      <c r="FFX6" s="142"/>
      <c r="FFY6" s="142"/>
      <c r="FFZ6" s="142"/>
      <c r="FGA6" s="142"/>
      <c r="FGB6" s="142"/>
      <c r="FGC6" s="142"/>
      <c r="FGD6" s="142"/>
      <c r="FGE6" s="142"/>
      <c r="FGF6" s="142"/>
      <c r="FGG6" s="142"/>
      <c r="FGH6" s="142"/>
      <c r="FGI6" s="142"/>
      <c r="FGJ6" s="142"/>
      <c r="FGK6" s="142"/>
      <c r="FGL6" s="142"/>
      <c r="FGM6" s="142"/>
      <c r="FGN6" s="142"/>
      <c r="FGO6" s="142"/>
      <c r="FGP6" s="142"/>
      <c r="FGQ6" s="142"/>
      <c r="FGR6" s="142"/>
      <c r="FGS6" s="142"/>
      <c r="FGT6" s="142"/>
      <c r="FGU6" s="142"/>
      <c r="FGV6" s="142"/>
      <c r="FGW6" s="142"/>
      <c r="FGX6" s="142"/>
      <c r="FGY6" s="142"/>
      <c r="FGZ6" s="142"/>
      <c r="FHA6" s="142"/>
      <c r="FHB6" s="142"/>
      <c r="FHC6" s="142"/>
      <c r="FHD6" s="142"/>
      <c r="FHE6" s="142"/>
      <c r="FHF6" s="142"/>
      <c r="FHG6" s="142"/>
      <c r="FHH6" s="142"/>
      <c r="FHI6" s="142"/>
      <c r="FHJ6" s="142"/>
      <c r="FHK6" s="142"/>
      <c r="FHL6" s="142"/>
      <c r="FHM6" s="142"/>
      <c r="FHN6" s="142"/>
      <c r="FHO6" s="142"/>
      <c r="FHP6" s="142"/>
      <c r="FHQ6" s="142"/>
      <c r="FHR6" s="142"/>
      <c r="FHS6" s="142"/>
      <c r="FHT6" s="142"/>
      <c r="FHU6" s="142"/>
      <c r="FHV6" s="142"/>
      <c r="FHW6" s="142"/>
      <c r="FHX6" s="142"/>
      <c r="FHY6" s="142"/>
      <c r="FHZ6" s="142"/>
      <c r="FIA6" s="142"/>
      <c r="FIB6" s="142"/>
      <c r="FIC6" s="142"/>
      <c r="FID6" s="142"/>
      <c r="FIE6" s="142"/>
      <c r="FIF6" s="142"/>
      <c r="FIG6" s="142"/>
      <c r="FIH6" s="142"/>
      <c r="FII6" s="142"/>
      <c r="FIJ6" s="142"/>
      <c r="FIK6" s="142"/>
      <c r="FIL6" s="142"/>
      <c r="FIM6" s="142"/>
      <c r="FIN6" s="142"/>
      <c r="FIO6" s="142"/>
      <c r="FIP6" s="142"/>
      <c r="FIQ6" s="142"/>
      <c r="FIR6" s="142"/>
      <c r="FIS6" s="142"/>
      <c r="FIT6" s="142"/>
      <c r="FIU6" s="142"/>
      <c r="FIV6" s="142"/>
      <c r="FIW6" s="142"/>
      <c r="FIX6" s="142"/>
      <c r="FIY6" s="142"/>
      <c r="FIZ6" s="142"/>
      <c r="FJA6" s="142"/>
      <c r="FJB6" s="142"/>
      <c r="FJC6" s="142"/>
      <c r="FJD6" s="142"/>
      <c r="FJE6" s="142"/>
      <c r="FJF6" s="142"/>
      <c r="FJG6" s="142"/>
      <c r="FJH6" s="142"/>
      <c r="FJI6" s="142"/>
      <c r="FJJ6" s="142"/>
      <c r="FJK6" s="142"/>
      <c r="FJL6" s="142"/>
      <c r="FJM6" s="142"/>
      <c r="FJN6" s="142"/>
      <c r="FJO6" s="142"/>
      <c r="FJP6" s="142"/>
      <c r="FJQ6" s="142"/>
      <c r="FJR6" s="142"/>
      <c r="FJS6" s="142"/>
      <c r="FJT6" s="142"/>
      <c r="FJU6" s="142"/>
      <c r="FJV6" s="142"/>
      <c r="FJW6" s="142"/>
      <c r="FJX6" s="142"/>
      <c r="FJY6" s="142"/>
      <c r="FJZ6" s="142"/>
      <c r="FKA6" s="142"/>
      <c r="FKB6" s="142"/>
      <c r="FKC6" s="142"/>
      <c r="FKD6" s="142"/>
      <c r="FKE6" s="142"/>
      <c r="FKF6" s="142"/>
      <c r="FKG6" s="142"/>
      <c r="FKH6" s="142"/>
      <c r="FKI6" s="142"/>
      <c r="FKJ6" s="142"/>
      <c r="FKK6" s="142"/>
      <c r="FKL6" s="142"/>
      <c r="FKM6" s="142"/>
      <c r="FKN6" s="142"/>
      <c r="FKO6" s="142"/>
      <c r="FKP6" s="142"/>
      <c r="FKQ6" s="142"/>
      <c r="FKR6" s="142"/>
      <c r="FKS6" s="142"/>
      <c r="FKT6" s="142"/>
      <c r="FKU6" s="142"/>
      <c r="FKV6" s="142"/>
      <c r="FKW6" s="142"/>
      <c r="FKX6" s="142"/>
      <c r="FKY6" s="142"/>
      <c r="FKZ6" s="142"/>
      <c r="FLA6" s="142"/>
      <c r="FLB6" s="142"/>
      <c r="FLC6" s="142"/>
      <c r="FLD6" s="142"/>
      <c r="FLE6" s="142"/>
      <c r="FLF6" s="142"/>
      <c r="FLG6" s="142"/>
      <c r="FLH6" s="142"/>
      <c r="FLI6" s="142"/>
      <c r="FLJ6" s="142"/>
      <c r="FLK6" s="142"/>
      <c r="FLL6" s="142"/>
      <c r="FLM6" s="142"/>
      <c r="FLN6" s="142"/>
      <c r="FLO6" s="142"/>
      <c r="FLP6" s="142"/>
      <c r="FLQ6" s="142"/>
      <c r="FLR6" s="142"/>
      <c r="FLS6" s="142"/>
      <c r="FLT6" s="142"/>
      <c r="FLU6" s="142"/>
      <c r="FLV6" s="142"/>
      <c r="FLW6" s="142"/>
      <c r="FLX6" s="142"/>
      <c r="FLY6" s="142"/>
      <c r="FLZ6" s="142"/>
      <c r="FMA6" s="142"/>
      <c r="FMB6" s="142"/>
      <c r="FMC6" s="142"/>
      <c r="FMD6" s="142"/>
      <c r="FME6" s="142"/>
      <c r="FMF6" s="142"/>
      <c r="FMG6" s="142"/>
      <c r="FMH6" s="142"/>
      <c r="FMI6" s="142"/>
      <c r="FMJ6" s="142"/>
      <c r="FMK6" s="142"/>
      <c r="FML6" s="142"/>
      <c r="FMM6" s="142"/>
      <c r="FMN6" s="142"/>
      <c r="FMO6" s="142"/>
      <c r="FMP6" s="142"/>
      <c r="FMQ6" s="142"/>
      <c r="FMR6" s="142"/>
      <c r="FMS6" s="142"/>
      <c r="FMT6" s="142"/>
      <c r="FMU6" s="142"/>
      <c r="FMV6" s="142"/>
      <c r="FMW6" s="142"/>
      <c r="FMX6" s="142"/>
      <c r="FMY6" s="142"/>
      <c r="FMZ6" s="142"/>
      <c r="FNA6" s="142"/>
      <c r="FNB6" s="142"/>
      <c r="FNC6" s="142"/>
      <c r="FND6" s="142"/>
      <c r="FNE6" s="142"/>
      <c r="FNF6" s="142"/>
      <c r="FNG6" s="142"/>
      <c r="FNH6" s="142"/>
      <c r="FNI6" s="142"/>
      <c r="FNJ6" s="142"/>
      <c r="FNK6" s="142"/>
      <c r="FNL6" s="142"/>
      <c r="FNM6" s="142"/>
      <c r="FNN6" s="142"/>
      <c r="FNO6" s="142"/>
      <c r="FNP6" s="142"/>
      <c r="FNQ6" s="142"/>
      <c r="FNR6" s="142"/>
      <c r="FNS6" s="142"/>
      <c r="FNT6" s="142"/>
      <c r="FNU6" s="142"/>
      <c r="FNV6" s="142"/>
      <c r="FNW6" s="142"/>
      <c r="FNX6" s="142"/>
      <c r="FNY6" s="142"/>
      <c r="FNZ6" s="142"/>
      <c r="FOA6" s="142"/>
      <c r="FOB6" s="142"/>
      <c r="FOC6" s="142"/>
      <c r="FOD6" s="142"/>
      <c r="FOE6" s="142"/>
      <c r="FOF6" s="142"/>
      <c r="FOG6" s="142"/>
      <c r="FOH6" s="142"/>
      <c r="FOI6" s="142"/>
      <c r="FOJ6" s="142"/>
      <c r="FOK6" s="142"/>
      <c r="FOL6" s="142"/>
      <c r="FOM6" s="142"/>
      <c r="FON6" s="142"/>
      <c r="FOO6" s="142"/>
      <c r="FOP6" s="142"/>
      <c r="FOQ6" s="142"/>
      <c r="FOR6" s="142"/>
      <c r="FOS6" s="142"/>
      <c r="FOT6" s="142"/>
      <c r="FOU6" s="142"/>
      <c r="FOV6" s="142"/>
      <c r="FOW6" s="142"/>
      <c r="FOX6" s="142"/>
      <c r="FOY6" s="142"/>
      <c r="FOZ6" s="142"/>
      <c r="FPA6" s="142"/>
      <c r="FPB6" s="142"/>
      <c r="FPC6" s="142"/>
      <c r="FPD6" s="142"/>
      <c r="FPE6" s="142"/>
      <c r="FPF6" s="142"/>
      <c r="FPG6" s="142"/>
      <c r="FPH6" s="142"/>
      <c r="FPI6" s="142"/>
      <c r="FPJ6" s="142"/>
      <c r="FPK6" s="142"/>
      <c r="FPL6" s="142"/>
      <c r="FPM6" s="142"/>
      <c r="FPN6" s="142"/>
      <c r="FPO6" s="142"/>
      <c r="FPP6" s="142"/>
      <c r="FPQ6" s="142"/>
      <c r="FPR6" s="142"/>
      <c r="FPS6" s="142"/>
      <c r="FPT6" s="142"/>
      <c r="FPU6" s="142"/>
      <c r="FPV6" s="142"/>
      <c r="FPW6" s="142"/>
      <c r="FPX6" s="142"/>
      <c r="FPY6" s="142"/>
      <c r="FPZ6" s="142"/>
      <c r="FQA6" s="142"/>
      <c r="FQB6" s="142"/>
      <c r="FQC6" s="142"/>
      <c r="FQD6" s="142"/>
      <c r="FQE6" s="142"/>
      <c r="FQF6" s="142"/>
      <c r="FQG6" s="142"/>
      <c r="FQH6" s="142"/>
      <c r="FQI6" s="142"/>
      <c r="FQJ6" s="142"/>
      <c r="FQK6" s="142"/>
      <c r="FQL6" s="142"/>
      <c r="FQM6" s="142"/>
      <c r="FQN6" s="142"/>
      <c r="FQO6" s="142"/>
      <c r="FQP6" s="142"/>
      <c r="FQQ6" s="142"/>
      <c r="FQR6" s="142"/>
      <c r="FQS6" s="142"/>
      <c r="FQT6" s="142"/>
      <c r="FQU6" s="142"/>
      <c r="FQV6" s="142"/>
      <c r="FQW6" s="142"/>
      <c r="FQX6" s="142"/>
      <c r="FQY6" s="142"/>
      <c r="FQZ6" s="142"/>
      <c r="FRA6" s="142"/>
      <c r="FRB6" s="142"/>
      <c r="FRC6" s="142"/>
      <c r="FRD6" s="142"/>
      <c r="FRE6" s="142"/>
      <c r="FRF6" s="142"/>
      <c r="FRG6" s="142"/>
      <c r="FRH6" s="142"/>
      <c r="FRI6" s="142"/>
      <c r="FRJ6" s="142"/>
      <c r="FRK6" s="142"/>
      <c r="FRL6" s="142"/>
      <c r="FRM6" s="142"/>
      <c r="FRN6" s="142"/>
      <c r="FRO6" s="142"/>
      <c r="FRP6" s="142"/>
      <c r="FRQ6" s="142"/>
      <c r="FRR6" s="142"/>
      <c r="FRS6" s="142"/>
      <c r="FRT6" s="142"/>
      <c r="FRU6" s="142"/>
      <c r="FRV6" s="142"/>
      <c r="FRW6" s="142"/>
      <c r="FRX6" s="142"/>
      <c r="FRY6" s="142"/>
      <c r="FRZ6" s="142"/>
      <c r="FSA6" s="142"/>
      <c r="FSB6" s="142"/>
      <c r="FSC6" s="142"/>
      <c r="FSD6" s="142"/>
      <c r="FSE6" s="142"/>
      <c r="FSF6" s="142"/>
      <c r="FSG6" s="142"/>
      <c r="FSH6" s="142"/>
      <c r="FSI6" s="142"/>
      <c r="FSJ6" s="142"/>
      <c r="FSK6" s="142"/>
      <c r="FSL6" s="142"/>
      <c r="FSM6" s="142"/>
      <c r="FSN6" s="142"/>
      <c r="FSO6" s="142"/>
      <c r="FSP6" s="142"/>
      <c r="FSQ6" s="142"/>
      <c r="FSR6" s="142"/>
      <c r="FSS6" s="142"/>
      <c r="FST6" s="142"/>
      <c r="FSU6" s="142"/>
      <c r="FSV6" s="142"/>
      <c r="FSW6" s="142"/>
      <c r="FSX6" s="142"/>
      <c r="FSY6" s="142"/>
      <c r="FSZ6" s="142"/>
      <c r="FTA6" s="142"/>
      <c r="FTB6" s="142"/>
      <c r="FTC6" s="142"/>
      <c r="FTD6" s="142"/>
      <c r="FTE6" s="142"/>
      <c r="FTF6" s="142"/>
      <c r="FTG6" s="142"/>
      <c r="FTH6" s="142"/>
      <c r="FTI6" s="142"/>
      <c r="FTJ6" s="142"/>
      <c r="FTK6" s="142"/>
      <c r="FTL6" s="142"/>
      <c r="FTM6" s="142"/>
      <c r="FTN6" s="142"/>
      <c r="FTO6" s="142"/>
      <c r="FTP6" s="142"/>
      <c r="FTQ6" s="142"/>
      <c r="FTR6" s="142"/>
      <c r="FTS6" s="142"/>
      <c r="FTT6" s="142"/>
      <c r="FTU6" s="142"/>
      <c r="FTV6" s="142"/>
      <c r="FTW6" s="142"/>
      <c r="FTX6" s="142"/>
      <c r="FTY6" s="142"/>
      <c r="FTZ6" s="142"/>
      <c r="FUA6" s="142"/>
      <c r="FUB6" s="142"/>
      <c r="FUC6" s="142"/>
      <c r="FUD6" s="142"/>
      <c r="FUE6" s="142"/>
      <c r="FUF6" s="142"/>
      <c r="FUG6" s="142"/>
      <c r="FUH6" s="142"/>
      <c r="FUI6" s="142"/>
      <c r="FUJ6" s="142"/>
      <c r="FUK6" s="142"/>
      <c r="FUL6" s="142"/>
      <c r="FUM6" s="142"/>
      <c r="FUN6" s="142"/>
      <c r="FUO6" s="142"/>
      <c r="FUP6" s="142"/>
      <c r="FUQ6" s="142"/>
      <c r="FUR6" s="142"/>
      <c r="FUS6" s="142"/>
      <c r="FUT6" s="142"/>
      <c r="FUU6" s="142"/>
      <c r="FUV6" s="142"/>
      <c r="FUW6" s="142"/>
      <c r="FUX6" s="142"/>
      <c r="FUY6" s="142"/>
      <c r="FUZ6" s="142"/>
      <c r="FVA6" s="142"/>
      <c r="FVB6" s="142"/>
      <c r="FVC6" s="142"/>
      <c r="FVD6" s="142"/>
      <c r="FVE6" s="142"/>
      <c r="FVF6" s="142"/>
      <c r="FVG6" s="142"/>
      <c r="FVH6" s="142"/>
      <c r="FVI6" s="142"/>
      <c r="FVJ6" s="142"/>
      <c r="FVK6" s="142"/>
      <c r="FVL6" s="142"/>
      <c r="FVM6" s="142"/>
      <c r="FVN6" s="142"/>
      <c r="FVO6" s="142"/>
      <c r="FVP6" s="142"/>
      <c r="FVQ6" s="142"/>
      <c r="FVR6" s="142"/>
      <c r="FVS6" s="142"/>
      <c r="FVT6" s="142"/>
      <c r="FVU6" s="142"/>
      <c r="FVV6" s="142"/>
      <c r="FVW6" s="142"/>
      <c r="FVX6" s="142"/>
      <c r="FVY6" s="142"/>
      <c r="FVZ6" s="142"/>
      <c r="FWA6" s="142"/>
      <c r="FWB6" s="142"/>
      <c r="FWC6" s="142"/>
      <c r="FWD6" s="142"/>
      <c r="FWE6" s="142"/>
      <c r="FWF6" s="142"/>
      <c r="FWG6" s="142"/>
      <c r="FWH6" s="142"/>
      <c r="FWI6" s="142"/>
      <c r="FWJ6" s="142"/>
      <c r="FWK6" s="142"/>
      <c r="FWL6" s="142"/>
      <c r="FWM6" s="142"/>
      <c r="FWN6" s="142"/>
      <c r="FWO6" s="142"/>
      <c r="FWP6" s="142"/>
      <c r="FWQ6" s="142"/>
      <c r="FWR6" s="142"/>
      <c r="FWS6" s="142"/>
      <c r="FWT6" s="142"/>
      <c r="FWU6" s="142"/>
      <c r="FWV6" s="142"/>
      <c r="FWW6" s="142"/>
      <c r="FWX6" s="142"/>
      <c r="FWY6" s="142"/>
      <c r="FWZ6" s="142"/>
      <c r="FXA6" s="142"/>
      <c r="FXB6" s="142"/>
      <c r="FXC6" s="142"/>
      <c r="FXD6" s="142"/>
      <c r="FXE6" s="142"/>
      <c r="FXF6" s="142"/>
      <c r="FXG6" s="142"/>
      <c r="FXH6" s="142"/>
      <c r="FXI6" s="142"/>
      <c r="FXJ6" s="142"/>
      <c r="FXK6" s="142"/>
      <c r="FXL6" s="142"/>
      <c r="FXM6" s="142"/>
      <c r="FXN6" s="142"/>
      <c r="FXO6" s="142"/>
      <c r="FXP6" s="142"/>
      <c r="FXQ6" s="142"/>
      <c r="FXR6" s="142"/>
      <c r="FXS6" s="142"/>
      <c r="FXT6" s="142"/>
      <c r="FXU6" s="142"/>
      <c r="FXV6" s="142"/>
      <c r="FXW6" s="142"/>
      <c r="FXX6" s="142"/>
      <c r="FXY6" s="142"/>
      <c r="FXZ6" s="142"/>
      <c r="FYA6" s="142"/>
      <c r="FYB6" s="142"/>
      <c r="FYC6" s="142"/>
      <c r="FYD6" s="142"/>
      <c r="FYE6" s="142"/>
      <c r="FYF6" s="142"/>
      <c r="FYG6" s="142"/>
      <c r="FYH6" s="142"/>
      <c r="FYI6" s="142"/>
      <c r="FYJ6" s="142"/>
      <c r="FYK6" s="142"/>
      <c r="FYL6" s="142"/>
      <c r="FYM6" s="142"/>
      <c r="FYN6" s="142"/>
      <c r="FYO6" s="142"/>
      <c r="FYP6" s="142"/>
      <c r="FYQ6" s="142"/>
      <c r="FYR6" s="142"/>
      <c r="FYS6" s="142"/>
      <c r="FYT6" s="142"/>
      <c r="FYU6" s="142"/>
      <c r="FYV6" s="142"/>
      <c r="FYW6" s="142"/>
      <c r="FYX6" s="142"/>
      <c r="FYY6" s="142"/>
      <c r="FYZ6" s="142"/>
      <c r="FZA6" s="142"/>
      <c r="FZB6" s="142"/>
      <c r="FZC6" s="142"/>
      <c r="FZD6" s="142"/>
      <c r="FZE6" s="142"/>
      <c r="FZF6" s="142"/>
      <c r="FZG6" s="142"/>
      <c r="FZH6" s="142"/>
      <c r="FZI6" s="142"/>
      <c r="FZJ6" s="142"/>
      <c r="FZK6" s="142"/>
      <c r="FZL6" s="142"/>
      <c r="FZM6" s="142"/>
      <c r="FZN6" s="142"/>
      <c r="FZO6" s="142"/>
      <c r="FZP6" s="142"/>
      <c r="FZQ6" s="142"/>
      <c r="FZR6" s="142"/>
      <c r="FZS6" s="142"/>
      <c r="FZT6" s="142"/>
      <c r="FZU6" s="142"/>
      <c r="FZV6" s="142"/>
      <c r="FZW6" s="142"/>
      <c r="FZX6" s="142"/>
      <c r="FZY6" s="142"/>
      <c r="FZZ6" s="142"/>
      <c r="GAA6" s="142"/>
      <c r="GAB6" s="142"/>
      <c r="GAC6" s="142"/>
      <c r="GAD6" s="142"/>
      <c r="GAE6" s="142"/>
      <c r="GAF6" s="142"/>
      <c r="GAG6" s="142"/>
      <c r="GAH6" s="142"/>
      <c r="GAI6" s="142"/>
      <c r="GAJ6" s="142"/>
      <c r="GAK6" s="142"/>
      <c r="GAL6" s="142"/>
      <c r="GAM6" s="142"/>
      <c r="GAN6" s="142"/>
      <c r="GAO6" s="142"/>
      <c r="GAP6" s="142"/>
      <c r="GAQ6" s="142"/>
      <c r="GAR6" s="142"/>
      <c r="GAS6" s="142"/>
      <c r="GAT6" s="142"/>
      <c r="GAU6" s="142"/>
      <c r="GAV6" s="142"/>
      <c r="GAW6" s="142"/>
      <c r="GAX6" s="142"/>
      <c r="GAY6" s="142"/>
      <c r="GAZ6" s="142"/>
      <c r="GBA6" s="142"/>
      <c r="GBB6" s="142"/>
      <c r="GBC6" s="142"/>
      <c r="GBD6" s="142"/>
      <c r="GBE6" s="142"/>
      <c r="GBF6" s="142"/>
      <c r="GBG6" s="142"/>
      <c r="GBH6" s="142"/>
      <c r="GBI6" s="142"/>
      <c r="GBJ6" s="142"/>
      <c r="GBK6" s="142"/>
      <c r="GBL6" s="142"/>
      <c r="GBM6" s="142"/>
      <c r="GBN6" s="142"/>
      <c r="GBO6" s="142"/>
      <c r="GBP6" s="142"/>
      <c r="GBQ6" s="142"/>
      <c r="GBR6" s="142"/>
      <c r="GBS6" s="142"/>
      <c r="GBT6" s="142"/>
      <c r="GBU6" s="142"/>
      <c r="GBV6" s="142"/>
      <c r="GBW6" s="142"/>
      <c r="GBX6" s="142"/>
      <c r="GBY6" s="142"/>
      <c r="GBZ6" s="142"/>
      <c r="GCA6" s="142"/>
      <c r="GCB6" s="142"/>
      <c r="GCC6" s="142"/>
      <c r="GCD6" s="142"/>
      <c r="GCE6" s="142"/>
      <c r="GCF6" s="142"/>
      <c r="GCG6" s="142"/>
      <c r="GCH6" s="142"/>
      <c r="GCI6" s="142"/>
      <c r="GCJ6" s="142"/>
      <c r="GCK6" s="142"/>
      <c r="GCL6" s="142"/>
      <c r="GCM6" s="142"/>
      <c r="GCN6" s="142"/>
      <c r="GCO6" s="142"/>
      <c r="GCP6" s="142"/>
      <c r="GCQ6" s="142"/>
      <c r="GCR6" s="142"/>
      <c r="GCS6" s="142"/>
      <c r="GCT6" s="142"/>
      <c r="GCU6" s="142"/>
      <c r="GCV6" s="142"/>
      <c r="GCW6" s="142"/>
      <c r="GCX6" s="142"/>
      <c r="GCY6" s="142"/>
      <c r="GCZ6" s="142"/>
      <c r="GDA6" s="142"/>
      <c r="GDB6" s="142"/>
      <c r="GDC6" s="142"/>
      <c r="GDD6" s="142"/>
      <c r="GDE6" s="142"/>
      <c r="GDF6" s="142"/>
      <c r="GDG6" s="142"/>
      <c r="GDH6" s="142"/>
      <c r="GDI6" s="142"/>
      <c r="GDJ6" s="142"/>
      <c r="GDK6" s="142"/>
      <c r="GDL6" s="142"/>
      <c r="GDM6" s="142"/>
      <c r="GDN6" s="142"/>
      <c r="GDO6" s="142"/>
      <c r="GDP6" s="142"/>
      <c r="GDQ6" s="142"/>
      <c r="GDR6" s="142"/>
      <c r="GDS6" s="142"/>
      <c r="GDT6" s="142"/>
      <c r="GDU6" s="142"/>
      <c r="GDV6" s="142"/>
      <c r="GDW6" s="142"/>
      <c r="GDX6" s="142"/>
      <c r="GDY6" s="142"/>
      <c r="GDZ6" s="142"/>
      <c r="GEA6" s="142"/>
      <c r="GEB6" s="142"/>
      <c r="GEC6" s="142"/>
      <c r="GED6" s="142"/>
      <c r="GEE6" s="142"/>
      <c r="GEF6" s="142"/>
      <c r="GEG6" s="142"/>
      <c r="GEH6" s="142"/>
      <c r="GEI6" s="142"/>
      <c r="GEJ6" s="142"/>
      <c r="GEK6" s="142"/>
      <c r="GEL6" s="142"/>
      <c r="GEM6" s="142"/>
      <c r="GEN6" s="142"/>
      <c r="GEO6" s="142"/>
      <c r="GEP6" s="142"/>
      <c r="GEQ6" s="142"/>
      <c r="GER6" s="142"/>
      <c r="GES6" s="142"/>
      <c r="GET6" s="142"/>
      <c r="GEU6" s="142"/>
      <c r="GEV6" s="142"/>
      <c r="GEW6" s="142"/>
      <c r="GEX6" s="142"/>
      <c r="GEY6" s="142"/>
      <c r="GEZ6" s="142"/>
      <c r="GFA6" s="142"/>
      <c r="GFB6" s="142"/>
      <c r="GFC6" s="142"/>
      <c r="GFD6" s="142"/>
      <c r="GFE6" s="142"/>
      <c r="GFF6" s="142"/>
      <c r="GFG6" s="142"/>
      <c r="GFH6" s="142"/>
      <c r="GFI6" s="142"/>
      <c r="GFJ6" s="142"/>
      <c r="GFK6" s="142"/>
      <c r="GFL6" s="142"/>
      <c r="GFM6" s="142"/>
      <c r="GFN6" s="142"/>
      <c r="GFO6" s="142"/>
      <c r="GFP6" s="142"/>
      <c r="GFQ6" s="142"/>
      <c r="GFR6" s="142"/>
      <c r="GFS6" s="142"/>
      <c r="GFT6" s="142"/>
      <c r="GFU6" s="142"/>
      <c r="GFV6" s="142"/>
      <c r="GFW6" s="142"/>
      <c r="GFX6" s="142"/>
      <c r="GFY6" s="142"/>
      <c r="GFZ6" s="142"/>
      <c r="GGA6" s="142"/>
      <c r="GGB6" s="142"/>
      <c r="GGC6" s="142"/>
      <c r="GGD6" s="142"/>
      <c r="GGE6" s="142"/>
      <c r="GGF6" s="142"/>
      <c r="GGG6" s="142"/>
      <c r="GGH6" s="142"/>
      <c r="GGI6" s="142"/>
      <c r="GGJ6" s="142"/>
      <c r="GGK6" s="142"/>
      <c r="GGL6" s="142"/>
      <c r="GGM6" s="142"/>
      <c r="GGN6" s="142"/>
      <c r="GGO6" s="142"/>
      <c r="GGP6" s="142"/>
      <c r="GGQ6" s="142"/>
      <c r="GGR6" s="142"/>
      <c r="GGS6" s="142"/>
      <c r="GGT6" s="142"/>
      <c r="GGU6" s="142"/>
      <c r="GGV6" s="142"/>
      <c r="GGW6" s="142"/>
      <c r="GGX6" s="142"/>
      <c r="GGY6" s="142"/>
      <c r="GGZ6" s="142"/>
      <c r="GHA6" s="142"/>
      <c r="GHB6" s="142"/>
      <c r="GHC6" s="142"/>
      <c r="GHD6" s="142"/>
      <c r="GHE6" s="142"/>
      <c r="GHF6" s="142"/>
      <c r="GHG6" s="142"/>
      <c r="GHH6" s="142"/>
      <c r="GHI6" s="142"/>
      <c r="GHJ6" s="142"/>
      <c r="GHK6" s="142"/>
      <c r="GHL6" s="142"/>
      <c r="GHM6" s="142"/>
      <c r="GHN6" s="142"/>
      <c r="GHO6" s="142"/>
      <c r="GHP6" s="142"/>
      <c r="GHQ6" s="142"/>
      <c r="GHR6" s="142"/>
      <c r="GHS6" s="142"/>
      <c r="GHT6" s="142"/>
      <c r="GHU6" s="142"/>
      <c r="GHV6" s="142"/>
      <c r="GHW6" s="142"/>
      <c r="GHX6" s="142"/>
      <c r="GHY6" s="142"/>
      <c r="GHZ6" s="142"/>
      <c r="GIA6" s="142"/>
      <c r="GIB6" s="142"/>
      <c r="GIC6" s="142"/>
      <c r="GID6" s="142"/>
      <c r="GIE6" s="142"/>
      <c r="GIF6" s="142"/>
      <c r="GIG6" s="142"/>
      <c r="GIH6" s="142"/>
      <c r="GII6" s="142"/>
      <c r="GIJ6" s="142"/>
      <c r="GIK6" s="142"/>
      <c r="GIL6" s="142"/>
      <c r="GIM6" s="142"/>
      <c r="GIN6" s="142"/>
      <c r="GIO6" s="142"/>
      <c r="GIP6" s="142"/>
      <c r="GIQ6" s="142"/>
      <c r="GIR6" s="142"/>
      <c r="GIS6" s="142"/>
      <c r="GIT6" s="142"/>
      <c r="GIU6" s="142"/>
      <c r="GIV6" s="142"/>
      <c r="GIW6" s="142"/>
      <c r="GIX6" s="142"/>
      <c r="GIY6" s="142"/>
      <c r="GIZ6" s="142"/>
      <c r="GJA6" s="142"/>
      <c r="GJB6" s="142"/>
      <c r="GJC6" s="142"/>
      <c r="GJD6" s="142"/>
      <c r="GJE6" s="142"/>
      <c r="GJF6" s="142"/>
      <c r="GJG6" s="142"/>
      <c r="GJH6" s="142"/>
      <c r="GJI6" s="142"/>
      <c r="GJJ6" s="142"/>
      <c r="GJK6" s="142"/>
      <c r="GJL6" s="142"/>
      <c r="GJM6" s="142"/>
      <c r="GJN6" s="142"/>
      <c r="GJO6" s="142"/>
      <c r="GJP6" s="142"/>
      <c r="GJQ6" s="142"/>
      <c r="GJR6" s="142"/>
      <c r="GJS6" s="142"/>
      <c r="GJT6" s="142"/>
      <c r="GJU6" s="142"/>
      <c r="GJV6" s="142"/>
      <c r="GJW6" s="142"/>
      <c r="GJX6" s="142"/>
      <c r="GJY6" s="142"/>
      <c r="GJZ6" s="142"/>
      <c r="GKA6" s="142"/>
      <c r="GKB6" s="142"/>
      <c r="GKC6" s="142"/>
      <c r="GKD6" s="142"/>
      <c r="GKE6" s="142"/>
      <c r="GKF6" s="142"/>
      <c r="GKG6" s="142"/>
      <c r="GKH6" s="142"/>
      <c r="GKI6" s="142"/>
      <c r="GKJ6" s="142"/>
      <c r="GKK6" s="142"/>
      <c r="GKL6" s="142"/>
      <c r="GKM6" s="142"/>
      <c r="GKN6" s="142"/>
      <c r="GKO6" s="142"/>
      <c r="GKP6" s="142"/>
      <c r="GKQ6" s="142"/>
      <c r="GKR6" s="142"/>
      <c r="GKS6" s="142"/>
      <c r="GKT6" s="142"/>
      <c r="GKU6" s="142"/>
      <c r="GKV6" s="142"/>
      <c r="GKW6" s="142"/>
      <c r="GKX6" s="142"/>
      <c r="GKY6" s="142"/>
      <c r="GKZ6" s="142"/>
      <c r="GLA6" s="142"/>
      <c r="GLB6" s="142"/>
      <c r="GLC6" s="142"/>
      <c r="GLD6" s="142"/>
      <c r="GLE6" s="142"/>
      <c r="GLF6" s="142"/>
      <c r="GLG6" s="142"/>
      <c r="GLH6" s="142"/>
      <c r="GLI6" s="142"/>
      <c r="GLJ6" s="142"/>
      <c r="GLK6" s="142"/>
      <c r="GLL6" s="142"/>
      <c r="GLM6" s="142"/>
      <c r="GLN6" s="142"/>
      <c r="GLO6" s="142"/>
      <c r="GLP6" s="142"/>
      <c r="GLQ6" s="142"/>
      <c r="GLR6" s="142"/>
      <c r="GLS6" s="142"/>
      <c r="GLT6" s="142"/>
      <c r="GLU6" s="142"/>
      <c r="GLV6" s="142"/>
      <c r="GLW6" s="142"/>
      <c r="GLX6" s="142"/>
      <c r="GLY6" s="142"/>
      <c r="GLZ6" s="142"/>
      <c r="GMA6" s="142"/>
      <c r="GMB6" s="142"/>
      <c r="GMC6" s="142"/>
      <c r="GMD6" s="142"/>
      <c r="GME6" s="142"/>
      <c r="GMF6" s="142"/>
      <c r="GMG6" s="142"/>
      <c r="GMH6" s="142"/>
      <c r="GMI6" s="142"/>
      <c r="GMJ6" s="142"/>
      <c r="GMK6" s="142"/>
      <c r="GML6" s="142"/>
      <c r="GMM6" s="142"/>
      <c r="GMN6" s="142"/>
      <c r="GMO6" s="142"/>
      <c r="GMP6" s="142"/>
      <c r="GMQ6" s="142"/>
      <c r="GMR6" s="142"/>
      <c r="GMS6" s="142"/>
      <c r="GMT6" s="142"/>
      <c r="GMU6" s="142"/>
      <c r="GMV6" s="142"/>
      <c r="GMW6" s="142"/>
      <c r="GMX6" s="142"/>
      <c r="GMY6" s="142"/>
      <c r="GMZ6" s="142"/>
      <c r="GNA6" s="142"/>
      <c r="GNB6" s="142"/>
      <c r="GNC6" s="142"/>
      <c r="GND6" s="142"/>
      <c r="GNE6" s="142"/>
      <c r="GNF6" s="142"/>
      <c r="GNG6" s="142"/>
      <c r="GNH6" s="142"/>
      <c r="GNI6" s="142"/>
      <c r="GNJ6" s="142"/>
      <c r="GNK6" s="142"/>
      <c r="GNL6" s="142"/>
      <c r="GNM6" s="142"/>
      <c r="GNN6" s="142"/>
      <c r="GNO6" s="142"/>
      <c r="GNP6" s="142"/>
      <c r="GNQ6" s="142"/>
      <c r="GNR6" s="142"/>
      <c r="GNS6" s="142"/>
      <c r="GNT6" s="142"/>
      <c r="GNU6" s="142"/>
      <c r="GNV6" s="142"/>
      <c r="GNW6" s="142"/>
      <c r="GNX6" s="142"/>
      <c r="GNY6" s="142"/>
      <c r="GNZ6" s="142"/>
      <c r="GOA6" s="142"/>
      <c r="GOB6" s="142"/>
      <c r="GOC6" s="142"/>
      <c r="GOD6" s="142"/>
      <c r="GOE6" s="142"/>
      <c r="GOF6" s="142"/>
      <c r="GOG6" s="142"/>
      <c r="GOH6" s="142"/>
      <c r="GOI6" s="142"/>
      <c r="GOJ6" s="142"/>
      <c r="GOK6" s="142"/>
      <c r="GOL6" s="142"/>
      <c r="GOM6" s="142"/>
      <c r="GON6" s="142"/>
      <c r="GOO6" s="142"/>
      <c r="GOP6" s="142"/>
      <c r="GOQ6" s="142"/>
      <c r="GOR6" s="142"/>
      <c r="GOS6" s="142"/>
      <c r="GOT6" s="142"/>
      <c r="GOU6" s="142"/>
      <c r="GOV6" s="142"/>
      <c r="GOW6" s="142"/>
      <c r="GOX6" s="142"/>
      <c r="GOY6" s="142"/>
      <c r="GOZ6" s="142"/>
      <c r="GPA6" s="142"/>
      <c r="GPB6" s="142"/>
      <c r="GPC6" s="142"/>
      <c r="GPD6" s="142"/>
      <c r="GPE6" s="142"/>
      <c r="GPF6" s="142"/>
      <c r="GPG6" s="142"/>
      <c r="GPH6" s="142"/>
      <c r="GPI6" s="142"/>
      <c r="GPJ6" s="142"/>
      <c r="GPK6" s="142"/>
      <c r="GPL6" s="142"/>
      <c r="GPM6" s="142"/>
      <c r="GPN6" s="142"/>
      <c r="GPO6" s="142"/>
      <c r="GPP6" s="142"/>
      <c r="GPQ6" s="142"/>
      <c r="GPR6" s="142"/>
      <c r="GPS6" s="142"/>
      <c r="GPT6" s="142"/>
      <c r="GPU6" s="142"/>
      <c r="GPV6" s="142"/>
      <c r="GPW6" s="142"/>
      <c r="GPX6" s="142"/>
      <c r="GPY6" s="142"/>
      <c r="GPZ6" s="142"/>
      <c r="GQA6" s="142"/>
      <c r="GQB6" s="142"/>
      <c r="GQC6" s="142"/>
      <c r="GQD6" s="142"/>
      <c r="GQE6" s="142"/>
      <c r="GQF6" s="142"/>
      <c r="GQG6" s="142"/>
      <c r="GQH6" s="142"/>
      <c r="GQI6" s="142"/>
      <c r="GQJ6" s="142"/>
      <c r="GQK6" s="142"/>
      <c r="GQL6" s="142"/>
      <c r="GQM6" s="142"/>
      <c r="GQN6" s="142"/>
      <c r="GQO6" s="142"/>
      <c r="GQP6" s="142"/>
      <c r="GQQ6" s="142"/>
      <c r="GQR6" s="142"/>
      <c r="GQS6" s="142"/>
      <c r="GQT6" s="142"/>
      <c r="GQU6" s="142"/>
      <c r="GQV6" s="142"/>
      <c r="GQW6" s="142"/>
      <c r="GQX6" s="142"/>
      <c r="GQY6" s="142"/>
      <c r="GQZ6" s="142"/>
      <c r="GRA6" s="142"/>
      <c r="GRB6" s="142"/>
      <c r="GRC6" s="142"/>
      <c r="GRD6" s="142"/>
      <c r="GRE6" s="142"/>
      <c r="GRF6" s="142"/>
      <c r="GRG6" s="142"/>
      <c r="GRH6" s="142"/>
      <c r="GRI6" s="142"/>
      <c r="GRJ6" s="142"/>
      <c r="GRK6" s="142"/>
      <c r="GRL6" s="142"/>
      <c r="GRM6" s="142"/>
      <c r="GRN6" s="142"/>
      <c r="GRO6" s="142"/>
      <c r="GRP6" s="142"/>
      <c r="GRQ6" s="142"/>
      <c r="GRR6" s="142"/>
      <c r="GRS6" s="142"/>
      <c r="GRT6" s="142"/>
      <c r="GRU6" s="142"/>
      <c r="GRV6" s="142"/>
      <c r="GRW6" s="142"/>
      <c r="GRX6" s="142"/>
      <c r="GRY6" s="142"/>
      <c r="GRZ6" s="142"/>
      <c r="GSA6" s="142"/>
      <c r="GSB6" s="142"/>
      <c r="GSC6" s="142"/>
      <c r="GSD6" s="142"/>
      <c r="GSE6" s="142"/>
      <c r="GSF6" s="142"/>
      <c r="GSG6" s="142"/>
      <c r="GSH6" s="142"/>
      <c r="GSI6" s="142"/>
      <c r="GSJ6" s="142"/>
      <c r="GSK6" s="142"/>
      <c r="GSL6" s="142"/>
      <c r="GSM6" s="142"/>
      <c r="GSN6" s="142"/>
      <c r="GSO6" s="142"/>
      <c r="GSP6" s="142"/>
      <c r="GSQ6" s="142"/>
      <c r="GSR6" s="142"/>
      <c r="GSS6" s="142"/>
      <c r="GST6" s="142"/>
      <c r="GSU6" s="142"/>
      <c r="GSV6" s="142"/>
      <c r="GSW6" s="142"/>
      <c r="GSX6" s="142"/>
      <c r="GSY6" s="142"/>
      <c r="GSZ6" s="142"/>
      <c r="GTA6" s="142"/>
      <c r="GTB6" s="142"/>
      <c r="GTC6" s="142"/>
      <c r="GTD6" s="142"/>
      <c r="GTE6" s="142"/>
      <c r="GTF6" s="142"/>
      <c r="GTG6" s="142"/>
      <c r="GTH6" s="142"/>
      <c r="GTI6" s="142"/>
      <c r="GTJ6" s="142"/>
      <c r="GTK6" s="142"/>
      <c r="GTL6" s="142"/>
      <c r="GTM6" s="142"/>
      <c r="GTN6" s="142"/>
      <c r="GTO6" s="142"/>
      <c r="GTP6" s="142"/>
      <c r="GTQ6" s="142"/>
      <c r="GTR6" s="142"/>
      <c r="GTS6" s="142"/>
      <c r="GTT6" s="142"/>
      <c r="GTU6" s="142"/>
      <c r="GTV6" s="142"/>
      <c r="GTW6" s="142"/>
      <c r="GTX6" s="142"/>
      <c r="GTY6" s="142"/>
      <c r="GTZ6" s="142"/>
      <c r="GUA6" s="142"/>
      <c r="GUB6" s="142"/>
      <c r="GUC6" s="142"/>
      <c r="GUD6" s="142"/>
      <c r="GUE6" s="142"/>
      <c r="GUF6" s="142"/>
      <c r="GUG6" s="142"/>
      <c r="GUH6" s="142"/>
      <c r="GUI6" s="142"/>
      <c r="GUJ6" s="142"/>
      <c r="GUK6" s="142"/>
      <c r="GUL6" s="142"/>
      <c r="GUM6" s="142"/>
      <c r="GUN6" s="142"/>
      <c r="GUO6" s="142"/>
      <c r="GUP6" s="142"/>
      <c r="GUQ6" s="142"/>
      <c r="GUR6" s="142"/>
      <c r="GUS6" s="142"/>
      <c r="GUT6" s="142"/>
      <c r="GUU6" s="142"/>
      <c r="GUV6" s="142"/>
      <c r="GUW6" s="142"/>
      <c r="GUX6" s="142"/>
      <c r="GUY6" s="142"/>
      <c r="GUZ6" s="142"/>
      <c r="GVA6" s="142"/>
      <c r="GVB6" s="142"/>
      <c r="GVC6" s="142"/>
      <c r="GVD6" s="142"/>
      <c r="GVE6" s="142"/>
      <c r="GVF6" s="142"/>
      <c r="GVG6" s="142"/>
      <c r="GVH6" s="142"/>
      <c r="GVI6" s="142"/>
      <c r="GVJ6" s="142"/>
      <c r="GVK6" s="142"/>
      <c r="GVL6" s="142"/>
      <c r="GVM6" s="142"/>
      <c r="GVN6" s="142"/>
      <c r="GVO6" s="142"/>
      <c r="GVP6" s="142"/>
      <c r="GVQ6" s="142"/>
      <c r="GVR6" s="142"/>
      <c r="GVS6" s="142"/>
      <c r="GVT6" s="142"/>
      <c r="GVU6" s="142"/>
      <c r="GVV6" s="142"/>
      <c r="GVW6" s="142"/>
      <c r="GVX6" s="142"/>
      <c r="GVY6" s="142"/>
      <c r="GVZ6" s="142"/>
      <c r="GWA6" s="142"/>
      <c r="GWB6" s="142"/>
      <c r="GWC6" s="142"/>
      <c r="GWD6" s="142"/>
      <c r="GWE6" s="142"/>
      <c r="GWF6" s="142"/>
      <c r="GWG6" s="142"/>
      <c r="GWH6" s="142"/>
      <c r="GWI6" s="142"/>
      <c r="GWJ6" s="142"/>
      <c r="GWK6" s="142"/>
      <c r="GWL6" s="142"/>
      <c r="GWM6" s="142"/>
      <c r="GWN6" s="142"/>
      <c r="GWO6" s="142"/>
      <c r="GWP6" s="142"/>
      <c r="GWQ6" s="142"/>
      <c r="GWR6" s="142"/>
      <c r="GWS6" s="142"/>
      <c r="GWT6" s="142"/>
      <c r="GWU6" s="142"/>
      <c r="GWV6" s="142"/>
      <c r="GWW6" s="142"/>
      <c r="GWX6" s="142"/>
      <c r="GWY6" s="142"/>
      <c r="GWZ6" s="142"/>
      <c r="GXA6" s="142"/>
      <c r="GXB6" s="142"/>
      <c r="GXC6" s="142"/>
      <c r="GXD6" s="142"/>
      <c r="GXE6" s="142"/>
      <c r="GXF6" s="142"/>
      <c r="GXG6" s="142"/>
      <c r="GXH6" s="142"/>
      <c r="GXI6" s="142"/>
      <c r="GXJ6" s="142"/>
      <c r="GXK6" s="142"/>
      <c r="GXL6" s="142"/>
      <c r="GXM6" s="142"/>
      <c r="GXN6" s="142"/>
      <c r="GXO6" s="142"/>
      <c r="GXP6" s="142"/>
      <c r="GXQ6" s="142"/>
      <c r="GXR6" s="142"/>
      <c r="GXS6" s="142"/>
      <c r="GXT6" s="142"/>
      <c r="GXU6" s="142"/>
      <c r="GXV6" s="142"/>
      <c r="GXW6" s="142"/>
      <c r="GXX6" s="142"/>
      <c r="GXY6" s="142"/>
      <c r="GXZ6" s="142"/>
      <c r="GYA6" s="142"/>
      <c r="GYB6" s="142"/>
      <c r="GYC6" s="142"/>
      <c r="GYD6" s="142"/>
      <c r="GYE6" s="142"/>
      <c r="GYF6" s="142"/>
      <c r="GYG6" s="142"/>
      <c r="GYH6" s="142"/>
      <c r="GYI6" s="142"/>
      <c r="GYJ6" s="142"/>
      <c r="GYK6" s="142"/>
      <c r="GYL6" s="142"/>
      <c r="GYM6" s="142"/>
      <c r="GYN6" s="142"/>
      <c r="GYO6" s="142"/>
      <c r="GYP6" s="142"/>
      <c r="GYQ6" s="142"/>
      <c r="GYR6" s="142"/>
      <c r="GYS6" s="142"/>
      <c r="GYT6" s="142"/>
      <c r="GYU6" s="142"/>
      <c r="GYV6" s="142"/>
      <c r="GYW6" s="142"/>
      <c r="GYX6" s="142"/>
      <c r="GYY6" s="142"/>
      <c r="GYZ6" s="142"/>
      <c r="GZA6" s="142"/>
      <c r="GZB6" s="142"/>
      <c r="GZC6" s="142"/>
      <c r="GZD6" s="142"/>
      <c r="GZE6" s="142"/>
      <c r="GZF6" s="142"/>
      <c r="GZG6" s="142"/>
      <c r="GZH6" s="142"/>
      <c r="GZI6" s="142"/>
      <c r="GZJ6" s="142"/>
      <c r="GZK6" s="142"/>
      <c r="GZL6" s="142"/>
      <c r="GZM6" s="142"/>
      <c r="GZN6" s="142"/>
      <c r="GZO6" s="142"/>
      <c r="GZP6" s="142"/>
      <c r="GZQ6" s="142"/>
      <c r="GZR6" s="142"/>
      <c r="GZS6" s="142"/>
      <c r="GZT6" s="142"/>
      <c r="GZU6" s="142"/>
      <c r="GZV6" s="142"/>
      <c r="GZW6" s="142"/>
      <c r="GZX6" s="142"/>
      <c r="GZY6" s="142"/>
      <c r="GZZ6" s="142"/>
      <c r="HAA6" s="142"/>
      <c r="HAB6" s="142"/>
      <c r="HAC6" s="142"/>
      <c r="HAD6" s="142"/>
      <c r="HAE6" s="142"/>
      <c r="HAF6" s="142"/>
      <c r="HAG6" s="142"/>
      <c r="HAH6" s="142"/>
      <c r="HAI6" s="142"/>
      <c r="HAJ6" s="142"/>
      <c r="HAK6" s="142"/>
      <c r="HAL6" s="142"/>
      <c r="HAM6" s="142"/>
      <c r="HAN6" s="142"/>
      <c r="HAO6" s="142"/>
      <c r="HAP6" s="142"/>
      <c r="HAQ6" s="142"/>
      <c r="HAR6" s="142"/>
      <c r="HAS6" s="142"/>
      <c r="HAT6" s="142"/>
      <c r="HAU6" s="142"/>
      <c r="HAV6" s="142"/>
      <c r="HAW6" s="142"/>
      <c r="HAX6" s="142"/>
      <c r="HAY6" s="142"/>
      <c r="HAZ6" s="142"/>
      <c r="HBA6" s="142"/>
      <c r="HBB6" s="142"/>
      <c r="HBC6" s="142"/>
      <c r="HBD6" s="142"/>
      <c r="HBE6" s="142"/>
      <c r="HBF6" s="142"/>
      <c r="HBG6" s="142"/>
      <c r="HBH6" s="142"/>
      <c r="HBI6" s="142"/>
      <c r="HBJ6" s="142"/>
      <c r="HBK6" s="142"/>
      <c r="HBL6" s="142"/>
      <c r="HBM6" s="142"/>
      <c r="HBN6" s="142"/>
      <c r="HBO6" s="142"/>
      <c r="HBP6" s="142"/>
      <c r="HBQ6" s="142"/>
      <c r="HBR6" s="142"/>
      <c r="HBS6" s="142"/>
      <c r="HBT6" s="142"/>
      <c r="HBU6" s="142"/>
      <c r="HBV6" s="142"/>
      <c r="HBW6" s="142"/>
      <c r="HBX6" s="142"/>
      <c r="HBY6" s="142"/>
      <c r="HBZ6" s="142"/>
      <c r="HCA6" s="142"/>
      <c r="HCB6" s="142"/>
      <c r="HCC6" s="142"/>
      <c r="HCD6" s="142"/>
      <c r="HCE6" s="142"/>
      <c r="HCF6" s="142"/>
      <c r="HCG6" s="142"/>
      <c r="HCH6" s="142"/>
      <c r="HCI6" s="142"/>
      <c r="HCJ6" s="142"/>
      <c r="HCK6" s="142"/>
      <c r="HCL6" s="142"/>
      <c r="HCM6" s="142"/>
      <c r="HCN6" s="142"/>
      <c r="HCO6" s="142"/>
      <c r="HCP6" s="142"/>
      <c r="HCQ6" s="142"/>
      <c r="HCR6" s="142"/>
      <c r="HCS6" s="142"/>
      <c r="HCT6" s="142"/>
      <c r="HCU6" s="142"/>
      <c r="HCV6" s="142"/>
      <c r="HCW6" s="142"/>
      <c r="HCX6" s="142"/>
      <c r="HCY6" s="142"/>
      <c r="HCZ6" s="142"/>
      <c r="HDA6" s="142"/>
      <c r="HDB6" s="142"/>
      <c r="HDC6" s="142"/>
      <c r="HDD6" s="142"/>
      <c r="HDE6" s="142"/>
      <c r="HDF6" s="142"/>
      <c r="HDG6" s="142"/>
      <c r="HDH6" s="142"/>
      <c r="HDI6" s="142"/>
      <c r="HDJ6" s="142"/>
      <c r="HDK6" s="142"/>
      <c r="HDL6" s="142"/>
      <c r="HDM6" s="142"/>
      <c r="HDN6" s="142"/>
      <c r="HDO6" s="142"/>
      <c r="HDP6" s="142"/>
      <c r="HDQ6" s="142"/>
      <c r="HDR6" s="142"/>
      <c r="HDS6" s="142"/>
      <c r="HDT6" s="142"/>
      <c r="HDU6" s="142"/>
      <c r="HDV6" s="142"/>
      <c r="HDW6" s="142"/>
      <c r="HDX6" s="142"/>
      <c r="HDY6" s="142"/>
      <c r="HDZ6" s="142"/>
      <c r="HEA6" s="142"/>
      <c r="HEB6" s="142"/>
      <c r="HEC6" s="142"/>
      <c r="HED6" s="142"/>
      <c r="HEE6" s="142"/>
      <c r="HEF6" s="142"/>
      <c r="HEG6" s="142"/>
      <c r="HEH6" s="142"/>
      <c r="HEI6" s="142"/>
      <c r="HEJ6" s="142"/>
      <c r="HEK6" s="142"/>
      <c r="HEL6" s="142"/>
      <c r="HEM6" s="142"/>
      <c r="HEN6" s="142"/>
      <c r="HEO6" s="142"/>
      <c r="HEP6" s="142"/>
      <c r="HEQ6" s="142"/>
      <c r="HER6" s="142"/>
      <c r="HES6" s="142"/>
      <c r="HET6" s="142"/>
      <c r="HEU6" s="142"/>
      <c r="HEV6" s="142"/>
      <c r="HEW6" s="142"/>
      <c r="HEX6" s="142"/>
      <c r="HEY6" s="142"/>
      <c r="HEZ6" s="142"/>
      <c r="HFA6" s="142"/>
      <c r="HFB6" s="142"/>
      <c r="HFC6" s="142"/>
      <c r="HFD6" s="142"/>
      <c r="HFE6" s="142"/>
      <c r="HFF6" s="142"/>
      <c r="HFG6" s="142"/>
      <c r="HFH6" s="142"/>
      <c r="HFI6" s="142"/>
      <c r="HFJ6" s="142"/>
      <c r="HFK6" s="142"/>
      <c r="HFL6" s="142"/>
      <c r="HFM6" s="142"/>
      <c r="HFN6" s="142"/>
      <c r="HFO6" s="142"/>
      <c r="HFP6" s="142"/>
      <c r="HFQ6" s="142"/>
      <c r="HFR6" s="142"/>
      <c r="HFS6" s="142"/>
      <c r="HFT6" s="142"/>
      <c r="HFU6" s="142"/>
      <c r="HFV6" s="142"/>
      <c r="HFW6" s="142"/>
      <c r="HFX6" s="142"/>
      <c r="HFY6" s="142"/>
      <c r="HFZ6" s="142"/>
      <c r="HGA6" s="142"/>
      <c r="HGB6" s="142"/>
      <c r="HGC6" s="142"/>
      <c r="HGD6" s="142"/>
      <c r="HGE6" s="142"/>
      <c r="HGF6" s="142"/>
      <c r="HGG6" s="142"/>
      <c r="HGH6" s="142"/>
      <c r="HGI6" s="142"/>
      <c r="HGJ6" s="142"/>
      <c r="HGK6" s="142"/>
      <c r="HGL6" s="142"/>
      <c r="HGM6" s="142"/>
      <c r="HGN6" s="142"/>
      <c r="HGO6" s="142"/>
      <c r="HGP6" s="142"/>
      <c r="HGQ6" s="142"/>
      <c r="HGR6" s="142"/>
      <c r="HGS6" s="142"/>
      <c r="HGT6" s="142"/>
      <c r="HGU6" s="142"/>
      <c r="HGV6" s="142"/>
      <c r="HGW6" s="142"/>
      <c r="HGX6" s="142"/>
      <c r="HGY6" s="142"/>
      <c r="HGZ6" s="142"/>
      <c r="HHA6" s="142"/>
      <c r="HHB6" s="142"/>
      <c r="HHC6" s="142"/>
      <c r="HHD6" s="142"/>
      <c r="HHE6" s="142"/>
      <c r="HHF6" s="142"/>
      <c r="HHG6" s="142"/>
      <c r="HHH6" s="142"/>
      <c r="HHI6" s="142"/>
      <c r="HHJ6" s="142"/>
      <c r="HHK6" s="142"/>
      <c r="HHL6" s="142"/>
      <c r="HHM6" s="142"/>
      <c r="HHN6" s="142"/>
      <c r="HHO6" s="142"/>
      <c r="HHP6" s="142"/>
      <c r="HHQ6" s="142"/>
      <c r="HHR6" s="142"/>
      <c r="HHS6" s="142"/>
      <c r="HHT6" s="142"/>
      <c r="HHU6" s="142"/>
      <c r="HHV6" s="142"/>
      <c r="HHW6" s="142"/>
      <c r="HHX6" s="142"/>
      <c r="HHY6" s="142"/>
      <c r="HHZ6" s="142"/>
      <c r="HIA6" s="142"/>
      <c r="HIB6" s="142"/>
      <c r="HIC6" s="142"/>
      <c r="HID6" s="142"/>
      <c r="HIE6" s="142"/>
      <c r="HIF6" s="142"/>
      <c r="HIG6" s="142"/>
      <c r="HIH6" s="142"/>
      <c r="HII6" s="142"/>
      <c r="HIJ6" s="142"/>
      <c r="HIK6" s="142"/>
      <c r="HIL6" s="142"/>
      <c r="HIM6" s="142"/>
      <c r="HIN6" s="142"/>
      <c r="HIO6" s="142"/>
      <c r="HIP6" s="142"/>
      <c r="HIQ6" s="142"/>
      <c r="HIR6" s="142"/>
      <c r="HIS6" s="142"/>
      <c r="HIT6" s="142"/>
      <c r="HIU6" s="142"/>
      <c r="HIV6" s="142"/>
      <c r="HIW6" s="142"/>
      <c r="HIX6" s="142"/>
      <c r="HIY6" s="142"/>
      <c r="HIZ6" s="142"/>
      <c r="HJA6" s="142"/>
      <c r="HJB6" s="142"/>
      <c r="HJC6" s="142"/>
      <c r="HJD6" s="142"/>
      <c r="HJE6" s="142"/>
      <c r="HJF6" s="142"/>
      <c r="HJG6" s="142"/>
      <c r="HJH6" s="142"/>
      <c r="HJI6" s="142"/>
      <c r="HJJ6" s="142"/>
      <c r="HJK6" s="142"/>
      <c r="HJL6" s="142"/>
      <c r="HJM6" s="142"/>
      <c r="HJN6" s="142"/>
      <c r="HJO6" s="142"/>
      <c r="HJP6" s="142"/>
      <c r="HJQ6" s="142"/>
      <c r="HJR6" s="142"/>
      <c r="HJS6" s="142"/>
      <c r="HJT6" s="142"/>
      <c r="HJU6" s="142"/>
      <c r="HJV6" s="142"/>
      <c r="HJW6" s="142"/>
      <c r="HJX6" s="142"/>
      <c r="HJY6" s="142"/>
      <c r="HJZ6" s="142"/>
      <c r="HKA6" s="142"/>
      <c r="HKB6" s="142"/>
      <c r="HKC6" s="142"/>
      <c r="HKD6" s="142"/>
      <c r="HKE6" s="142"/>
      <c r="HKF6" s="142"/>
      <c r="HKG6" s="142"/>
      <c r="HKH6" s="142"/>
      <c r="HKI6" s="142"/>
      <c r="HKJ6" s="142"/>
      <c r="HKK6" s="142"/>
      <c r="HKL6" s="142"/>
      <c r="HKM6" s="142"/>
      <c r="HKN6" s="142"/>
      <c r="HKO6" s="142"/>
      <c r="HKP6" s="142"/>
      <c r="HKQ6" s="142"/>
      <c r="HKR6" s="142"/>
      <c r="HKS6" s="142"/>
      <c r="HKT6" s="142"/>
      <c r="HKU6" s="142"/>
      <c r="HKV6" s="142"/>
      <c r="HKW6" s="142"/>
      <c r="HKX6" s="142"/>
      <c r="HKY6" s="142"/>
      <c r="HKZ6" s="142"/>
      <c r="HLA6" s="142"/>
      <c r="HLB6" s="142"/>
      <c r="HLC6" s="142"/>
      <c r="HLD6" s="142"/>
      <c r="HLE6" s="142"/>
      <c r="HLF6" s="142"/>
      <c r="HLG6" s="142"/>
      <c r="HLH6" s="142"/>
      <c r="HLI6" s="142"/>
      <c r="HLJ6" s="142"/>
      <c r="HLK6" s="142"/>
      <c r="HLL6" s="142"/>
      <c r="HLM6" s="142"/>
      <c r="HLN6" s="142"/>
      <c r="HLO6" s="142"/>
      <c r="HLP6" s="142"/>
      <c r="HLQ6" s="142"/>
      <c r="HLR6" s="142"/>
      <c r="HLS6" s="142"/>
      <c r="HLT6" s="142"/>
      <c r="HLU6" s="142"/>
      <c r="HLV6" s="142"/>
      <c r="HLW6" s="142"/>
      <c r="HLX6" s="142"/>
      <c r="HLY6" s="142"/>
      <c r="HLZ6" s="142"/>
      <c r="HMA6" s="142"/>
      <c r="HMB6" s="142"/>
      <c r="HMC6" s="142"/>
      <c r="HMD6" s="142"/>
      <c r="HME6" s="142"/>
      <c r="HMF6" s="142"/>
      <c r="HMG6" s="142"/>
      <c r="HMH6" s="142"/>
      <c r="HMI6" s="142"/>
      <c r="HMJ6" s="142"/>
      <c r="HMK6" s="142"/>
      <c r="HML6" s="142"/>
      <c r="HMM6" s="142"/>
      <c r="HMN6" s="142"/>
      <c r="HMO6" s="142"/>
      <c r="HMP6" s="142"/>
      <c r="HMQ6" s="142"/>
      <c r="HMR6" s="142"/>
      <c r="HMS6" s="142"/>
      <c r="HMT6" s="142"/>
      <c r="HMU6" s="142"/>
      <c r="HMV6" s="142"/>
      <c r="HMW6" s="142"/>
      <c r="HMX6" s="142"/>
      <c r="HMY6" s="142"/>
      <c r="HMZ6" s="142"/>
      <c r="HNA6" s="142"/>
      <c r="HNB6" s="142"/>
      <c r="HNC6" s="142"/>
      <c r="HND6" s="142"/>
      <c r="HNE6" s="142"/>
      <c r="HNF6" s="142"/>
      <c r="HNG6" s="142"/>
      <c r="HNH6" s="142"/>
      <c r="HNI6" s="142"/>
      <c r="HNJ6" s="142"/>
      <c r="HNK6" s="142"/>
      <c r="HNL6" s="142"/>
      <c r="HNM6" s="142"/>
      <c r="HNN6" s="142"/>
      <c r="HNO6" s="142"/>
      <c r="HNP6" s="142"/>
      <c r="HNQ6" s="142"/>
      <c r="HNR6" s="142"/>
      <c r="HNS6" s="142"/>
      <c r="HNT6" s="142"/>
      <c r="HNU6" s="142"/>
      <c r="HNV6" s="142"/>
      <c r="HNW6" s="142"/>
      <c r="HNX6" s="142"/>
      <c r="HNY6" s="142"/>
      <c r="HNZ6" s="142"/>
      <c r="HOA6" s="142"/>
      <c r="HOB6" s="142"/>
      <c r="HOC6" s="142"/>
      <c r="HOD6" s="142"/>
      <c r="HOE6" s="142"/>
      <c r="HOF6" s="142"/>
      <c r="HOG6" s="142"/>
      <c r="HOH6" s="142"/>
      <c r="HOI6" s="142"/>
      <c r="HOJ6" s="142"/>
      <c r="HOK6" s="142"/>
      <c r="HOL6" s="142"/>
      <c r="HOM6" s="142"/>
      <c r="HON6" s="142"/>
      <c r="HOO6" s="142"/>
      <c r="HOP6" s="142"/>
      <c r="HOQ6" s="142"/>
      <c r="HOR6" s="142"/>
      <c r="HOS6" s="142"/>
      <c r="HOT6" s="142"/>
      <c r="HOU6" s="142"/>
      <c r="HOV6" s="142"/>
      <c r="HOW6" s="142"/>
      <c r="HOX6" s="142"/>
      <c r="HOY6" s="142"/>
      <c r="HOZ6" s="142"/>
      <c r="HPA6" s="142"/>
      <c r="HPB6" s="142"/>
      <c r="HPC6" s="142"/>
      <c r="HPD6" s="142"/>
      <c r="HPE6" s="142"/>
      <c r="HPF6" s="142"/>
      <c r="HPG6" s="142"/>
      <c r="HPH6" s="142"/>
      <c r="HPI6" s="142"/>
      <c r="HPJ6" s="142"/>
      <c r="HPK6" s="142"/>
      <c r="HPL6" s="142"/>
      <c r="HPM6" s="142"/>
      <c r="HPN6" s="142"/>
      <c r="HPO6" s="142"/>
      <c r="HPP6" s="142"/>
      <c r="HPQ6" s="142"/>
      <c r="HPR6" s="142"/>
      <c r="HPS6" s="142"/>
      <c r="HPT6" s="142"/>
      <c r="HPU6" s="142"/>
      <c r="HPV6" s="142"/>
      <c r="HPW6" s="142"/>
      <c r="HPX6" s="142"/>
      <c r="HPY6" s="142"/>
      <c r="HPZ6" s="142"/>
      <c r="HQA6" s="142"/>
      <c r="HQB6" s="142"/>
      <c r="HQC6" s="142"/>
      <c r="HQD6" s="142"/>
      <c r="HQE6" s="142"/>
      <c r="HQF6" s="142"/>
      <c r="HQG6" s="142"/>
      <c r="HQH6" s="142"/>
      <c r="HQI6" s="142"/>
      <c r="HQJ6" s="142"/>
      <c r="HQK6" s="142"/>
      <c r="HQL6" s="142"/>
      <c r="HQM6" s="142"/>
      <c r="HQN6" s="142"/>
      <c r="HQO6" s="142"/>
      <c r="HQP6" s="142"/>
      <c r="HQQ6" s="142"/>
      <c r="HQR6" s="142"/>
      <c r="HQS6" s="142"/>
      <c r="HQT6" s="142"/>
      <c r="HQU6" s="142"/>
      <c r="HQV6" s="142"/>
      <c r="HQW6" s="142"/>
      <c r="HQX6" s="142"/>
      <c r="HQY6" s="142"/>
      <c r="HQZ6" s="142"/>
      <c r="HRA6" s="142"/>
      <c r="HRB6" s="142"/>
      <c r="HRC6" s="142"/>
      <c r="HRD6" s="142"/>
      <c r="HRE6" s="142"/>
      <c r="HRF6" s="142"/>
      <c r="HRG6" s="142"/>
      <c r="HRH6" s="142"/>
      <c r="HRI6" s="142"/>
      <c r="HRJ6" s="142"/>
      <c r="HRK6" s="142"/>
      <c r="HRL6" s="142"/>
      <c r="HRM6" s="142"/>
      <c r="HRN6" s="142"/>
      <c r="HRO6" s="142"/>
      <c r="HRP6" s="142"/>
      <c r="HRQ6" s="142"/>
      <c r="HRR6" s="142"/>
      <c r="HRS6" s="142"/>
      <c r="HRT6" s="142"/>
      <c r="HRU6" s="142"/>
      <c r="HRV6" s="142"/>
      <c r="HRW6" s="142"/>
      <c r="HRX6" s="142"/>
      <c r="HRY6" s="142"/>
      <c r="HRZ6" s="142"/>
      <c r="HSA6" s="142"/>
      <c r="HSB6" s="142"/>
      <c r="HSC6" s="142"/>
      <c r="HSD6" s="142"/>
      <c r="HSE6" s="142"/>
      <c r="HSF6" s="142"/>
      <c r="HSG6" s="142"/>
      <c r="HSH6" s="142"/>
      <c r="HSI6" s="142"/>
      <c r="HSJ6" s="142"/>
      <c r="HSK6" s="142"/>
      <c r="HSL6" s="142"/>
      <c r="HSM6" s="142"/>
      <c r="HSN6" s="142"/>
      <c r="HSO6" s="142"/>
      <c r="HSP6" s="142"/>
      <c r="HSQ6" s="142"/>
      <c r="HSR6" s="142"/>
      <c r="HSS6" s="142"/>
      <c r="HST6" s="142"/>
      <c r="HSU6" s="142"/>
      <c r="HSV6" s="142"/>
      <c r="HSW6" s="142"/>
      <c r="HSX6" s="142"/>
      <c r="HSY6" s="142"/>
      <c r="HSZ6" s="142"/>
      <c r="HTA6" s="142"/>
      <c r="HTB6" s="142"/>
      <c r="HTC6" s="142"/>
      <c r="HTD6" s="142"/>
      <c r="HTE6" s="142"/>
      <c r="HTF6" s="142"/>
      <c r="HTG6" s="142"/>
      <c r="HTH6" s="142"/>
      <c r="HTI6" s="142"/>
      <c r="HTJ6" s="142"/>
      <c r="HTK6" s="142"/>
      <c r="HTL6" s="142"/>
      <c r="HTM6" s="142"/>
      <c r="HTN6" s="142"/>
      <c r="HTO6" s="142"/>
      <c r="HTP6" s="142"/>
      <c r="HTQ6" s="142"/>
      <c r="HTR6" s="142"/>
      <c r="HTS6" s="142"/>
      <c r="HTT6" s="142"/>
      <c r="HTU6" s="142"/>
      <c r="HTV6" s="142"/>
      <c r="HTW6" s="142"/>
      <c r="HTX6" s="142"/>
      <c r="HTY6" s="142"/>
      <c r="HTZ6" s="142"/>
      <c r="HUA6" s="142"/>
      <c r="HUB6" s="142"/>
      <c r="HUC6" s="142"/>
      <c r="HUD6" s="142"/>
      <c r="HUE6" s="142"/>
      <c r="HUF6" s="142"/>
      <c r="HUG6" s="142"/>
      <c r="HUH6" s="142"/>
      <c r="HUI6" s="142"/>
      <c r="HUJ6" s="142"/>
      <c r="HUK6" s="142"/>
      <c r="HUL6" s="142"/>
      <c r="HUM6" s="142"/>
      <c r="HUN6" s="142"/>
      <c r="HUO6" s="142"/>
      <c r="HUP6" s="142"/>
      <c r="HUQ6" s="142"/>
      <c r="HUR6" s="142"/>
      <c r="HUS6" s="142"/>
      <c r="HUT6" s="142"/>
      <c r="HUU6" s="142"/>
      <c r="HUV6" s="142"/>
      <c r="HUW6" s="142"/>
      <c r="HUX6" s="142"/>
      <c r="HUY6" s="142"/>
      <c r="HUZ6" s="142"/>
      <c r="HVA6" s="142"/>
      <c r="HVB6" s="142"/>
      <c r="HVC6" s="142"/>
      <c r="HVD6" s="142"/>
      <c r="HVE6" s="142"/>
      <c r="HVF6" s="142"/>
      <c r="HVG6" s="142"/>
      <c r="HVH6" s="142"/>
      <c r="HVI6" s="142"/>
      <c r="HVJ6" s="142"/>
      <c r="HVK6" s="142"/>
      <c r="HVL6" s="142"/>
      <c r="HVM6" s="142"/>
      <c r="HVN6" s="142"/>
      <c r="HVO6" s="142"/>
      <c r="HVP6" s="142"/>
      <c r="HVQ6" s="142"/>
      <c r="HVR6" s="142"/>
      <c r="HVS6" s="142"/>
      <c r="HVT6" s="142"/>
      <c r="HVU6" s="142"/>
      <c r="HVV6" s="142"/>
      <c r="HVW6" s="142"/>
      <c r="HVX6" s="142"/>
      <c r="HVY6" s="142"/>
      <c r="HVZ6" s="142"/>
      <c r="HWA6" s="142"/>
      <c r="HWB6" s="142"/>
      <c r="HWC6" s="142"/>
      <c r="HWD6" s="142"/>
      <c r="HWE6" s="142"/>
      <c r="HWF6" s="142"/>
      <c r="HWG6" s="142"/>
      <c r="HWH6" s="142"/>
      <c r="HWI6" s="142"/>
      <c r="HWJ6" s="142"/>
      <c r="HWK6" s="142"/>
      <c r="HWL6" s="142"/>
      <c r="HWM6" s="142"/>
      <c r="HWN6" s="142"/>
      <c r="HWO6" s="142"/>
      <c r="HWP6" s="142"/>
      <c r="HWQ6" s="142"/>
      <c r="HWR6" s="142"/>
      <c r="HWS6" s="142"/>
      <c r="HWT6" s="142"/>
      <c r="HWU6" s="142"/>
      <c r="HWV6" s="142"/>
      <c r="HWW6" s="142"/>
      <c r="HWX6" s="142"/>
      <c r="HWY6" s="142"/>
      <c r="HWZ6" s="142"/>
      <c r="HXA6" s="142"/>
      <c r="HXB6" s="142"/>
      <c r="HXC6" s="142"/>
      <c r="HXD6" s="142"/>
      <c r="HXE6" s="142"/>
      <c r="HXF6" s="142"/>
      <c r="HXG6" s="142"/>
      <c r="HXH6" s="142"/>
      <c r="HXI6" s="142"/>
      <c r="HXJ6" s="142"/>
      <c r="HXK6" s="142"/>
      <c r="HXL6" s="142"/>
      <c r="HXM6" s="142"/>
      <c r="HXN6" s="142"/>
      <c r="HXO6" s="142"/>
      <c r="HXP6" s="142"/>
      <c r="HXQ6" s="142"/>
      <c r="HXR6" s="142"/>
      <c r="HXS6" s="142"/>
      <c r="HXT6" s="142"/>
      <c r="HXU6" s="142"/>
      <c r="HXV6" s="142"/>
      <c r="HXW6" s="142"/>
      <c r="HXX6" s="142"/>
      <c r="HXY6" s="142"/>
      <c r="HXZ6" s="142"/>
      <c r="HYA6" s="142"/>
      <c r="HYB6" s="142"/>
      <c r="HYC6" s="142"/>
      <c r="HYD6" s="142"/>
      <c r="HYE6" s="142"/>
      <c r="HYF6" s="142"/>
      <c r="HYG6" s="142"/>
      <c r="HYH6" s="142"/>
      <c r="HYI6" s="142"/>
      <c r="HYJ6" s="142"/>
      <c r="HYK6" s="142"/>
      <c r="HYL6" s="142"/>
      <c r="HYM6" s="142"/>
      <c r="HYN6" s="142"/>
      <c r="HYO6" s="142"/>
      <c r="HYP6" s="142"/>
      <c r="HYQ6" s="142"/>
      <c r="HYR6" s="142"/>
      <c r="HYS6" s="142"/>
      <c r="HYT6" s="142"/>
      <c r="HYU6" s="142"/>
      <c r="HYV6" s="142"/>
      <c r="HYW6" s="142"/>
      <c r="HYX6" s="142"/>
      <c r="HYY6" s="142"/>
      <c r="HYZ6" s="142"/>
      <c r="HZA6" s="142"/>
      <c r="HZB6" s="142"/>
      <c r="HZC6" s="142"/>
      <c r="HZD6" s="142"/>
      <c r="HZE6" s="142"/>
      <c r="HZF6" s="142"/>
      <c r="HZG6" s="142"/>
      <c r="HZH6" s="142"/>
      <c r="HZI6" s="142"/>
      <c r="HZJ6" s="142"/>
      <c r="HZK6" s="142"/>
      <c r="HZL6" s="142"/>
      <c r="HZM6" s="142"/>
      <c r="HZN6" s="142"/>
      <c r="HZO6" s="142"/>
      <c r="HZP6" s="142"/>
      <c r="HZQ6" s="142"/>
      <c r="HZR6" s="142"/>
      <c r="HZS6" s="142"/>
      <c r="HZT6" s="142"/>
      <c r="HZU6" s="142"/>
      <c r="HZV6" s="142"/>
      <c r="HZW6" s="142"/>
      <c r="HZX6" s="142"/>
      <c r="HZY6" s="142"/>
      <c r="HZZ6" s="142"/>
      <c r="IAA6" s="142"/>
      <c r="IAB6" s="142"/>
      <c r="IAC6" s="142"/>
      <c r="IAD6" s="142"/>
      <c r="IAE6" s="142"/>
      <c r="IAF6" s="142"/>
      <c r="IAG6" s="142"/>
      <c r="IAH6" s="142"/>
      <c r="IAI6" s="142"/>
      <c r="IAJ6" s="142"/>
      <c r="IAK6" s="142"/>
      <c r="IAL6" s="142"/>
      <c r="IAM6" s="142"/>
      <c r="IAN6" s="142"/>
      <c r="IAO6" s="142"/>
      <c r="IAP6" s="142"/>
      <c r="IAQ6" s="142"/>
      <c r="IAR6" s="142"/>
      <c r="IAS6" s="142"/>
      <c r="IAT6" s="142"/>
      <c r="IAU6" s="142"/>
      <c r="IAV6" s="142"/>
      <c r="IAW6" s="142"/>
      <c r="IAX6" s="142"/>
      <c r="IAY6" s="142"/>
      <c r="IAZ6" s="142"/>
      <c r="IBA6" s="142"/>
      <c r="IBB6" s="142"/>
      <c r="IBC6" s="142"/>
      <c r="IBD6" s="142"/>
      <c r="IBE6" s="142"/>
      <c r="IBF6" s="142"/>
      <c r="IBG6" s="142"/>
      <c r="IBH6" s="142"/>
      <c r="IBI6" s="142"/>
      <c r="IBJ6" s="142"/>
      <c r="IBK6" s="142"/>
      <c r="IBL6" s="142"/>
      <c r="IBM6" s="142"/>
      <c r="IBN6" s="142"/>
      <c r="IBO6" s="142"/>
      <c r="IBP6" s="142"/>
      <c r="IBQ6" s="142"/>
      <c r="IBR6" s="142"/>
      <c r="IBS6" s="142"/>
      <c r="IBT6" s="142"/>
      <c r="IBU6" s="142"/>
      <c r="IBV6" s="142"/>
      <c r="IBW6" s="142"/>
      <c r="IBX6" s="142"/>
      <c r="IBY6" s="142"/>
      <c r="IBZ6" s="142"/>
      <c r="ICA6" s="142"/>
      <c r="ICB6" s="142"/>
      <c r="ICC6" s="142"/>
      <c r="ICD6" s="142"/>
      <c r="ICE6" s="142"/>
      <c r="ICF6" s="142"/>
      <c r="ICG6" s="142"/>
      <c r="ICH6" s="142"/>
      <c r="ICI6" s="142"/>
      <c r="ICJ6" s="142"/>
      <c r="ICK6" s="142"/>
      <c r="ICL6" s="142"/>
      <c r="ICM6" s="142"/>
      <c r="ICN6" s="142"/>
      <c r="ICO6" s="142"/>
      <c r="ICP6" s="142"/>
      <c r="ICQ6" s="142"/>
      <c r="ICR6" s="142"/>
      <c r="ICS6" s="142"/>
      <c r="ICT6" s="142"/>
      <c r="ICU6" s="142"/>
      <c r="ICV6" s="142"/>
      <c r="ICW6" s="142"/>
      <c r="ICX6" s="142"/>
      <c r="ICY6" s="142"/>
      <c r="ICZ6" s="142"/>
      <c r="IDA6" s="142"/>
      <c r="IDB6" s="142"/>
      <c r="IDC6" s="142"/>
      <c r="IDD6" s="142"/>
      <c r="IDE6" s="142"/>
      <c r="IDF6" s="142"/>
      <c r="IDG6" s="142"/>
      <c r="IDH6" s="142"/>
      <c r="IDI6" s="142"/>
      <c r="IDJ6" s="142"/>
      <c r="IDK6" s="142"/>
      <c r="IDL6" s="142"/>
      <c r="IDM6" s="142"/>
      <c r="IDN6" s="142"/>
      <c r="IDO6" s="142"/>
      <c r="IDP6" s="142"/>
      <c r="IDQ6" s="142"/>
      <c r="IDR6" s="142"/>
      <c r="IDS6" s="142"/>
      <c r="IDT6" s="142"/>
      <c r="IDU6" s="142"/>
      <c r="IDV6" s="142"/>
      <c r="IDW6" s="142"/>
      <c r="IDX6" s="142"/>
      <c r="IDY6" s="142"/>
      <c r="IDZ6" s="142"/>
      <c r="IEA6" s="142"/>
      <c r="IEB6" s="142"/>
      <c r="IEC6" s="142"/>
      <c r="IED6" s="142"/>
      <c r="IEE6" s="142"/>
      <c r="IEF6" s="142"/>
      <c r="IEG6" s="142"/>
      <c r="IEH6" s="142"/>
      <c r="IEI6" s="142"/>
      <c r="IEJ6" s="142"/>
      <c r="IEK6" s="142"/>
      <c r="IEL6" s="142"/>
      <c r="IEM6" s="142"/>
      <c r="IEN6" s="142"/>
      <c r="IEO6" s="142"/>
      <c r="IEP6" s="142"/>
      <c r="IEQ6" s="142"/>
      <c r="IER6" s="142"/>
      <c r="IES6" s="142"/>
      <c r="IET6" s="142"/>
      <c r="IEU6" s="142"/>
      <c r="IEV6" s="142"/>
      <c r="IEW6" s="142"/>
      <c r="IEX6" s="142"/>
      <c r="IEY6" s="142"/>
      <c r="IEZ6" s="142"/>
      <c r="IFA6" s="142"/>
      <c r="IFB6" s="142"/>
      <c r="IFC6" s="142"/>
      <c r="IFD6" s="142"/>
      <c r="IFE6" s="142"/>
      <c r="IFF6" s="142"/>
      <c r="IFG6" s="142"/>
      <c r="IFH6" s="142"/>
      <c r="IFI6" s="142"/>
      <c r="IFJ6" s="142"/>
      <c r="IFK6" s="142"/>
      <c r="IFL6" s="142"/>
      <c r="IFM6" s="142"/>
      <c r="IFN6" s="142"/>
      <c r="IFO6" s="142"/>
      <c r="IFP6" s="142"/>
      <c r="IFQ6" s="142"/>
      <c r="IFR6" s="142"/>
      <c r="IFS6" s="142"/>
      <c r="IFT6" s="142"/>
      <c r="IFU6" s="142"/>
      <c r="IFV6" s="142"/>
      <c r="IFW6" s="142"/>
      <c r="IFX6" s="142"/>
      <c r="IFY6" s="142"/>
      <c r="IFZ6" s="142"/>
      <c r="IGA6" s="142"/>
      <c r="IGB6" s="142"/>
      <c r="IGC6" s="142"/>
      <c r="IGD6" s="142"/>
      <c r="IGE6" s="142"/>
      <c r="IGF6" s="142"/>
      <c r="IGG6" s="142"/>
      <c r="IGH6" s="142"/>
      <c r="IGI6" s="142"/>
      <c r="IGJ6" s="142"/>
      <c r="IGK6" s="142"/>
      <c r="IGL6" s="142"/>
      <c r="IGM6" s="142"/>
      <c r="IGN6" s="142"/>
      <c r="IGO6" s="142"/>
      <c r="IGP6" s="142"/>
      <c r="IGQ6" s="142"/>
      <c r="IGR6" s="142"/>
      <c r="IGS6" s="142"/>
      <c r="IGT6" s="142"/>
      <c r="IGU6" s="142"/>
      <c r="IGV6" s="142"/>
      <c r="IGW6" s="142"/>
      <c r="IGX6" s="142"/>
      <c r="IGY6" s="142"/>
      <c r="IGZ6" s="142"/>
      <c r="IHA6" s="142"/>
      <c r="IHB6" s="142"/>
      <c r="IHC6" s="142"/>
      <c r="IHD6" s="142"/>
      <c r="IHE6" s="142"/>
      <c r="IHF6" s="142"/>
      <c r="IHG6" s="142"/>
      <c r="IHH6" s="142"/>
      <c r="IHI6" s="142"/>
      <c r="IHJ6" s="142"/>
      <c r="IHK6" s="142"/>
      <c r="IHL6" s="142"/>
      <c r="IHM6" s="142"/>
      <c r="IHN6" s="142"/>
      <c r="IHO6" s="142"/>
      <c r="IHP6" s="142"/>
      <c r="IHQ6" s="142"/>
      <c r="IHR6" s="142"/>
      <c r="IHS6" s="142"/>
      <c r="IHT6" s="142"/>
      <c r="IHU6" s="142"/>
      <c r="IHV6" s="142"/>
      <c r="IHW6" s="142"/>
      <c r="IHX6" s="142"/>
      <c r="IHY6" s="142"/>
      <c r="IHZ6" s="142"/>
      <c r="IIA6" s="142"/>
      <c r="IIB6" s="142"/>
      <c r="IIC6" s="142"/>
      <c r="IID6" s="142"/>
      <c r="IIE6" s="142"/>
      <c r="IIF6" s="142"/>
      <c r="IIG6" s="142"/>
      <c r="IIH6" s="142"/>
      <c r="III6" s="142"/>
      <c r="IIJ6" s="142"/>
      <c r="IIK6" s="142"/>
      <c r="IIL6" s="142"/>
      <c r="IIM6" s="142"/>
      <c r="IIN6" s="142"/>
      <c r="IIO6" s="142"/>
      <c r="IIP6" s="142"/>
      <c r="IIQ6" s="142"/>
      <c r="IIR6" s="142"/>
      <c r="IIS6" s="142"/>
      <c r="IIT6" s="142"/>
      <c r="IIU6" s="142"/>
      <c r="IIV6" s="142"/>
      <c r="IIW6" s="142"/>
      <c r="IIX6" s="142"/>
      <c r="IIY6" s="142"/>
      <c r="IIZ6" s="142"/>
      <c r="IJA6" s="142"/>
      <c r="IJB6" s="142"/>
      <c r="IJC6" s="142"/>
      <c r="IJD6" s="142"/>
      <c r="IJE6" s="142"/>
      <c r="IJF6" s="142"/>
      <c r="IJG6" s="142"/>
      <c r="IJH6" s="142"/>
      <c r="IJI6" s="142"/>
      <c r="IJJ6" s="142"/>
      <c r="IJK6" s="142"/>
      <c r="IJL6" s="142"/>
      <c r="IJM6" s="142"/>
      <c r="IJN6" s="142"/>
      <c r="IJO6" s="142"/>
      <c r="IJP6" s="142"/>
      <c r="IJQ6" s="142"/>
      <c r="IJR6" s="142"/>
      <c r="IJS6" s="142"/>
      <c r="IJT6" s="142"/>
      <c r="IJU6" s="142"/>
      <c r="IJV6" s="142"/>
      <c r="IJW6" s="142"/>
      <c r="IJX6" s="142"/>
      <c r="IJY6" s="142"/>
      <c r="IJZ6" s="142"/>
      <c r="IKA6" s="142"/>
      <c r="IKB6" s="142"/>
      <c r="IKC6" s="142"/>
      <c r="IKD6" s="142"/>
      <c r="IKE6" s="142"/>
      <c r="IKF6" s="142"/>
      <c r="IKG6" s="142"/>
      <c r="IKH6" s="142"/>
      <c r="IKI6" s="142"/>
      <c r="IKJ6" s="142"/>
      <c r="IKK6" s="142"/>
      <c r="IKL6" s="142"/>
      <c r="IKM6" s="142"/>
      <c r="IKN6" s="142"/>
      <c r="IKO6" s="142"/>
      <c r="IKP6" s="142"/>
      <c r="IKQ6" s="142"/>
      <c r="IKR6" s="142"/>
      <c r="IKS6" s="142"/>
      <c r="IKT6" s="142"/>
      <c r="IKU6" s="142"/>
      <c r="IKV6" s="142"/>
      <c r="IKW6" s="142"/>
      <c r="IKX6" s="142"/>
      <c r="IKY6" s="142"/>
      <c r="IKZ6" s="142"/>
      <c r="ILA6" s="142"/>
      <c r="ILB6" s="142"/>
      <c r="ILC6" s="142"/>
      <c r="ILD6" s="142"/>
      <c r="ILE6" s="142"/>
      <c r="ILF6" s="142"/>
      <c r="ILG6" s="142"/>
      <c r="ILH6" s="142"/>
      <c r="ILI6" s="142"/>
      <c r="ILJ6" s="142"/>
      <c r="ILK6" s="142"/>
      <c r="ILL6" s="142"/>
      <c r="ILM6" s="142"/>
      <c r="ILN6" s="142"/>
      <c r="ILO6" s="142"/>
      <c r="ILP6" s="142"/>
      <c r="ILQ6" s="142"/>
      <c r="ILR6" s="142"/>
      <c r="ILS6" s="142"/>
      <c r="ILT6" s="142"/>
      <c r="ILU6" s="142"/>
      <c r="ILV6" s="142"/>
      <c r="ILW6" s="142"/>
      <c r="ILX6" s="142"/>
      <c r="ILY6" s="142"/>
      <c r="ILZ6" s="142"/>
      <c r="IMA6" s="142"/>
      <c r="IMB6" s="142"/>
      <c r="IMC6" s="142"/>
      <c r="IMD6" s="142"/>
      <c r="IME6" s="142"/>
      <c r="IMF6" s="142"/>
      <c r="IMG6" s="142"/>
      <c r="IMH6" s="142"/>
      <c r="IMI6" s="142"/>
      <c r="IMJ6" s="142"/>
      <c r="IMK6" s="142"/>
      <c r="IML6" s="142"/>
      <c r="IMM6" s="142"/>
      <c r="IMN6" s="142"/>
      <c r="IMO6" s="142"/>
      <c r="IMP6" s="142"/>
      <c r="IMQ6" s="142"/>
      <c r="IMR6" s="142"/>
      <c r="IMS6" s="142"/>
      <c r="IMT6" s="142"/>
      <c r="IMU6" s="142"/>
      <c r="IMV6" s="142"/>
      <c r="IMW6" s="142"/>
      <c r="IMX6" s="142"/>
      <c r="IMY6" s="142"/>
      <c r="IMZ6" s="142"/>
      <c r="INA6" s="142"/>
      <c r="INB6" s="142"/>
      <c r="INC6" s="142"/>
      <c r="IND6" s="142"/>
      <c r="INE6" s="142"/>
      <c r="INF6" s="142"/>
      <c r="ING6" s="142"/>
      <c r="INH6" s="142"/>
      <c r="INI6" s="142"/>
      <c r="INJ6" s="142"/>
      <c r="INK6" s="142"/>
      <c r="INL6" s="142"/>
      <c r="INM6" s="142"/>
      <c r="INN6" s="142"/>
      <c r="INO6" s="142"/>
      <c r="INP6" s="142"/>
      <c r="INQ6" s="142"/>
      <c r="INR6" s="142"/>
      <c r="INS6" s="142"/>
      <c r="INT6" s="142"/>
      <c r="INU6" s="142"/>
      <c r="INV6" s="142"/>
      <c r="INW6" s="142"/>
      <c r="INX6" s="142"/>
      <c r="INY6" s="142"/>
      <c r="INZ6" s="142"/>
      <c r="IOA6" s="142"/>
      <c r="IOB6" s="142"/>
      <c r="IOC6" s="142"/>
      <c r="IOD6" s="142"/>
      <c r="IOE6" s="142"/>
      <c r="IOF6" s="142"/>
      <c r="IOG6" s="142"/>
      <c r="IOH6" s="142"/>
      <c r="IOI6" s="142"/>
      <c r="IOJ6" s="142"/>
      <c r="IOK6" s="142"/>
      <c r="IOL6" s="142"/>
      <c r="IOM6" s="142"/>
      <c r="ION6" s="142"/>
      <c r="IOO6" s="142"/>
      <c r="IOP6" s="142"/>
      <c r="IOQ6" s="142"/>
      <c r="IOR6" s="142"/>
      <c r="IOS6" s="142"/>
      <c r="IOT6" s="142"/>
      <c r="IOU6" s="142"/>
      <c r="IOV6" s="142"/>
      <c r="IOW6" s="142"/>
      <c r="IOX6" s="142"/>
      <c r="IOY6" s="142"/>
      <c r="IOZ6" s="142"/>
      <c r="IPA6" s="142"/>
      <c r="IPB6" s="142"/>
      <c r="IPC6" s="142"/>
      <c r="IPD6" s="142"/>
      <c r="IPE6" s="142"/>
      <c r="IPF6" s="142"/>
      <c r="IPG6" s="142"/>
      <c r="IPH6" s="142"/>
      <c r="IPI6" s="142"/>
      <c r="IPJ6" s="142"/>
      <c r="IPK6" s="142"/>
      <c r="IPL6" s="142"/>
      <c r="IPM6" s="142"/>
      <c r="IPN6" s="142"/>
      <c r="IPO6" s="142"/>
      <c r="IPP6" s="142"/>
      <c r="IPQ6" s="142"/>
      <c r="IPR6" s="142"/>
      <c r="IPS6" s="142"/>
      <c r="IPT6" s="142"/>
      <c r="IPU6" s="142"/>
      <c r="IPV6" s="142"/>
      <c r="IPW6" s="142"/>
      <c r="IPX6" s="142"/>
      <c r="IPY6" s="142"/>
      <c r="IPZ6" s="142"/>
      <c r="IQA6" s="142"/>
      <c r="IQB6" s="142"/>
      <c r="IQC6" s="142"/>
      <c r="IQD6" s="142"/>
      <c r="IQE6" s="142"/>
      <c r="IQF6" s="142"/>
      <c r="IQG6" s="142"/>
      <c r="IQH6" s="142"/>
      <c r="IQI6" s="142"/>
      <c r="IQJ6" s="142"/>
      <c r="IQK6" s="142"/>
      <c r="IQL6" s="142"/>
      <c r="IQM6" s="142"/>
      <c r="IQN6" s="142"/>
      <c r="IQO6" s="142"/>
      <c r="IQP6" s="142"/>
      <c r="IQQ6" s="142"/>
      <c r="IQR6" s="142"/>
      <c r="IQS6" s="142"/>
      <c r="IQT6" s="142"/>
      <c r="IQU6" s="142"/>
      <c r="IQV6" s="142"/>
      <c r="IQW6" s="142"/>
      <c r="IQX6" s="142"/>
      <c r="IQY6" s="142"/>
      <c r="IQZ6" s="142"/>
      <c r="IRA6" s="142"/>
      <c r="IRB6" s="142"/>
      <c r="IRC6" s="142"/>
      <c r="IRD6" s="142"/>
      <c r="IRE6" s="142"/>
      <c r="IRF6" s="142"/>
      <c r="IRG6" s="142"/>
      <c r="IRH6" s="142"/>
      <c r="IRI6" s="142"/>
      <c r="IRJ6" s="142"/>
      <c r="IRK6" s="142"/>
      <c r="IRL6" s="142"/>
      <c r="IRM6" s="142"/>
      <c r="IRN6" s="142"/>
      <c r="IRO6" s="142"/>
      <c r="IRP6" s="142"/>
      <c r="IRQ6" s="142"/>
      <c r="IRR6" s="142"/>
      <c r="IRS6" s="142"/>
      <c r="IRT6" s="142"/>
      <c r="IRU6" s="142"/>
      <c r="IRV6" s="142"/>
      <c r="IRW6" s="142"/>
      <c r="IRX6" s="142"/>
      <c r="IRY6" s="142"/>
      <c r="IRZ6" s="142"/>
      <c r="ISA6" s="142"/>
      <c r="ISB6" s="142"/>
      <c r="ISC6" s="142"/>
      <c r="ISD6" s="142"/>
      <c r="ISE6" s="142"/>
      <c r="ISF6" s="142"/>
      <c r="ISG6" s="142"/>
      <c r="ISH6" s="142"/>
      <c r="ISI6" s="142"/>
      <c r="ISJ6" s="142"/>
      <c r="ISK6" s="142"/>
      <c r="ISL6" s="142"/>
      <c r="ISM6" s="142"/>
      <c r="ISN6" s="142"/>
      <c r="ISO6" s="142"/>
      <c r="ISP6" s="142"/>
      <c r="ISQ6" s="142"/>
      <c r="ISR6" s="142"/>
      <c r="ISS6" s="142"/>
      <c r="IST6" s="142"/>
      <c r="ISU6" s="142"/>
      <c r="ISV6" s="142"/>
      <c r="ISW6" s="142"/>
      <c r="ISX6" s="142"/>
      <c r="ISY6" s="142"/>
      <c r="ISZ6" s="142"/>
      <c r="ITA6" s="142"/>
      <c r="ITB6" s="142"/>
      <c r="ITC6" s="142"/>
      <c r="ITD6" s="142"/>
      <c r="ITE6" s="142"/>
      <c r="ITF6" s="142"/>
      <c r="ITG6" s="142"/>
      <c r="ITH6" s="142"/>
      <c r="ITI6" s="142"/>
      <c r="ITJ6" s="142"/>
      <c r="ITK6" s="142"/>
      <c r="ITL6" s="142"/>
      <c r="ITM6" s="142"/>
      <c r="ITN6" s="142"/>
      <c r="ITO6" s="142"/>
      <c r="ITP6" s="142"/>
      <c r="ITQ6" s="142"/>
      <c r="ITR6" s="142"/>
      <c r="ITS6" s="142"/>
      <c r="ITT6" s="142"/>
      <c r="ITU6" s="142"/>
      <c r="ITV6" s="142"/>
      <c r="ITW6" s="142"/>
      <c r="ITX6" s="142"/>
      <c r="ITY6" s="142"/>
      <c r="ITZ6" s="142"/>
      <c r="IUA6" s="142"/>
      <c r="IUB6" s="142"/>
      <c r="IUC6" s="142"/>
      <c r="IUD6" s="142"/>
      <c r="IUE6" s="142"/>
      <c r="IUF6" s="142"/>
      <c r="IUG6" s="142"/>
      <c r="IUH6" s="142"/>
      <c r="IUI6" s="142"/>
      <c r="IUJ6" s="142"/>
      <c r="IUK6" s="142"/>
      <c r="IUL6" s="142"/>
      <c r="IUM6" s="142"/>
      <c r="IUN6" s="142"/>
      <c r="IUO6" s="142"/>
      <c r="IUP6" s="142"/>
      <c r="IUQ6" s="142"/>
      <c r="IUR6" s="142"/>
      <c r="IUS6" s="142"/>
      <c r="IUT6" s="142"/>
      <c r="IUU6" s="142"/>
      <c r="IUV6" s="142"/>
      <c r="IUW6" s="142"/>
      <c r="IUX6" s="142"/>
      <c r="IUY6" s="142"/>
      <c r="IUZ6" s="142"/>
      <c r="IVA6" s="142"/>
      <c r="IVB6" s="142"/>
      <c r="IVC6" s="142"/>
      <c r="IVD6" s="142"/>
      <c r="IVE6" s="142"/>
      <c r="IVF6" s="142"/>
      <c r="IVG6" s="142"/>
      <c r="IVH6" s="142"/>
      <c r="IVI6" s="142"/>
      <c r="IVJ6" s="142"/>
      <c r="IVK6" s="142"/>
      <c r="IVL6" s="142"/>
      <c r="IVM6" s="142"/>
      <c r="IVN6" s="142"/>
      <c r="IVO6" s="142"/>
      <c r="IVP6" s="142"/>
      <c r="IVQ6" s="142"/>
      <c r="IVR6" s="142"/>
      <c r="IVS6" s="142"/>
      <c r="IVT6" s="142"/>
      <c r="IVU6" s="142"/>
      <c r="IVV6" s="142"/>
      <c r="IVW6" s="142"/>
      <c r="IVX6" s="142"/>
      <c r="IVY6" s="142"/>
      <c r="IVZ6" s="142"/>
      <c r="IWA6" s="142"/>
      <c r="IWB6" s="142"/>
      <c r="IWC6" s="142"/>
      <c r="IWD6" s="142"/>
      <c r="IWE6" s="142"/>
      <c r="IWF6" s="142"/>
      <c r="IWG6" s="142"/>
      <c r="IWH6" s="142"/>
      <c r="IWI6" s="142"/>
      <c r="IWJ6" s="142"/>
      <c r="IWK6" s="142"/>
      <c r="IWL6" s="142"/>
      <c r="IWM6" s="142"/>
      <c r="IWN6" s="142"/>
      <c r="IWO6" s="142"/>
      <c r="IWP6" s="142"/>
      <c r="IWQ6" s="142"/>
      <c r="IWR6" s="142"/>
      <c r="IWS6" s="142"/>
      <c r="IWT6" s="142"/>
      <c r="IWU6" s="142"/>
      <c r="IWV6" s="142"/>
      <c r="IWW6" s="142"/>
      <c r="IWX6" s="142"/>
      <c r="IWY6" s="142"/>
      <c r="IWZ6" s="142"/>
      <c r="IXA6" s="142"/>
      <c r="IXB6" s="142"/>
      <c r="IXC6" s="142"/>
      <c r="IXD6" s="142"/>
      <c r="IXE6" s="142"/>
      <c r="IXF6" s="142"/>
      <c r="IXG6" s="142"/>
      <c r="IXH6" s="142"/>
      <c r="IXI6" s="142"/>
      <c r="IXJ6" s="142"/>
      <c r="IXK6" s="142"/>
      <c r="IXL6" s="142"/>
      <c r="IXM6" s="142"/>
      <c r="IXN6" s="142"/>
      <c r="IXO6" s="142"/>
      <c r="IXP6" s="142"/>
      <c r="IXQ6" s="142"/>
      <c r="IXR6" s="142"/>
      <c r="IXS6" s="142"/>
      <c r="IXT6" s="142"/>
      <c r="IXU6" s="142"/>
      <c r="IXV6" s="142"/>
      <c r="IXW6" s="142"/>
      <c r="IXX6" s="142"/>
      <c r="IXY6" s="142"/>
      <c r="IXZ6" s="142"/>
      <c r="IYA6" s="142"/>
      <c r="IYB6" s="142"/>
      <c r="IYC6" s="142"/>
      <c r="IYD6" s="142"/>
      <c r="IYE6" s="142"/>
      <c r="IYF6" s="142"/>
      <c r="IYG6" s="142"/>
      <c r="IYH6" s="142"/>
      <c r="IYI6" s="142"/>
      <c r="IYJ6" s="142"/>
      <c r="IYK6" s="142"/>
      <c r="IYL6" s="142"/>
      <c r="IYM6" s="142"/>
      <c r="IYN6" s="142"/>
      <c r="IYO6" s="142"/>
      <c r="IYP6" s="142"/>
      <c r="IYQ6" s="142"/>
      <c r="IYR6" s="142"/>
      <c r="IYS6" s="142"/>
      <c r="IYT6" s="142"/>
      <c r="IYU6" s="142"/>
      <c r="IYV6" s="142"/>
      <c r="IYW6" s="142"/>
      <c r="IYX6" s="142"/>
      <c r="IYY6" s="142"/>
      <c r="IYZ6" s="142"/>
      <c r="IZA6" s="142"/>
      <c r="IZB6" s="142"/>
      <c r="IZC6" s="142"/>
      <c r="IZD6" s="142"/>
      <c r="IZE6" s="142"/>
      <c r="IZF6" s="142"/>
      <c r="IZG6" s="142"/>
      <c r="IZH6" s="142"/>
      <c r="IZI6" s="142"/>
      <c r="IZJ6" s="142"/>
      <c r="IZK6" s="142"/>
      <c r="IZL6" s="142"/>
      <c r="IZM6" s="142"/>
      <c r="IZN6" s="142"/>
      <c r="IZO6" s="142"/>
      <c r="IZP6" s="142"/>
      <c r="IZQ6" s="142"/>
      <c r="IZR6" s="142"/>
      <c r="IZS6" s="142"/>
      <c r="IZT6" s="142"/>
      <c r="IZU6" s="142"/>
      <c r="IZV6" s="142"/>
      <c r="IZW6" s="142"/>
      <c r="IZX6" s="142"/>
      <c r="IZY6" s="142"/>
      <c r="IZZ6" s="142"/>
      <c r="JAA6" s="142"/>
      <c r="JAB6" s="142"/>
      <c r="JAC6" s="142"/>
      <c r="JAD6" s="142"/>
      <c r="JAE6" s="142"/>
      <c r="JAF6" s="142"/>
      <c r="JAG6" s="142"/>
      <c r="JAH6" s="142"/>
      <c r="JAI6" s="142"/>
      <c r="JAJ6" s="142"/>
      <c r="JAK6" s="142"/>
      <c r="JAL6" s="142"/>
      <c r="JAM6" s="142"/>
      <c r="JAN6" s="142"/>
      <c r="JAO6" s="142"/>
      <c r="JAP6" s="142"/>
      <c r="JAQ6" s="142"/>
      <c r="JAR6" s="142"/>
      <c r="JAS6" s="142"/>
      <c r="JAT6" s="142"/>
      <c r="JAU6" s="142"/>
      <c r="JAV6" s="142"/>
      <c r="JAW6" s="142"/>
      <c r="JAX6" s="142"/>
      <c r="JAY6" s="142"/>
      <c r="JAZ6" s="142"/>
      <c r="JBA6" s="142"/>
      <c r="JBB6" s="142"/>
      <c r="JBC6" s="142"/>
      <c r="JBD6" s="142"/>
      <c r="JBE6" s="142"/>
      <c r="JBF6" s="142"/>
      <c r="JBG6" s="142"/>
      <c r="JBH6" s="142"/>
      <c r="JBI6" s="142"/>
      <c r="JBJ6" s="142"/>
      <c r="JBK6" s="142"/>
      <c r="JBL6" s="142"/>
      <c r="JBM6" s="142"/>
      <c r="JBN6" s="142"/>
      <c r="JBO6" s="142"/>
      <c r="JBP6" s="142"/>
      <c r="JBQ6" s="142"/>
      <c r="JBR6" s="142"/>
      <c r="JBS6" s="142"/>
      <c r="JBT6" s="142"/>
      <c r="JBU6" s="142"/>
      <c r="JBV6" s="142"/>
      <c r="JBW6" s="142"/>
      <c r="JBX6" s="142"/>
      <c r="JBY6" s="142"/>
      <c r="JBZ6" s="142"/>
      <c r="JCA6" s="142"/>
      <c r="JCB6" s="142"/>
      <c r="JCC6" s="142"/>
      <c r="JCD6" s="142"/>
      <c r="JCE6" s="142"/>
      <c r="JCF6" s="142"/>
      <c r="JCG6" s="142"/>
      <c r="JCH6" s="142"/>
      <c r="JCI6" s="142"/>
      <c r="JCJ6" s="142"/>
      <c r="JCK6" s="142"/>
      <c r="JCL6" s="142"/>
      <c r="JCM6" s="142"/>
      <c r="JCN6" s="142"/>
      <c r="JCO6" s="142"/>
      <c r="JCP6" s="142"/>
      <c r="JCQ6" s="142"/>
      <c r="JCR6" s="142"/>
      <c r="JCS6" s="142"/>
      <c r="JCT6" s="142"/>
      <c r="JCU6" s="142"/>
      <c r="JCV6" s="142"/>
      <c r="JCW6" s="142"/>
      <c r="JCX6" s="142"/>
      <c r="JCY6" s="142"/>
      <c r="JCZ6" s="142"/>
      <c r="JDA6" s="142"/>
      <c r="JDB6" s="142"/>
      <c r="JDC6" s="142"/>
      <c r="JDD6" s="142"/>
      <c r="JDE6" s="142"/>
      <c r="JDF6" s="142"/>
      <c r="JDG6" s="142"/>
      <c r="JDH6" s="142"/>
      <c r="JDI6" s="142"/>
      <c r="JDJ6" s="142"/>
      <c r="JDK6" s="142"/>
      <c r="JDL6" s="142"/>
      <c r="JDM6" s="142"/>
      <c r="JDN6" s="142"/>
      <c r="JDO6" s="142"/>
      <c r="JDP6" s="142"/>
      <c r="JDQ6" s="142"/>
      <c r="JDR6" s="142"/>
      <c r="JDS6" s="142"/>
      <c r="JDT6" s="142"/>
      <c r="JDU6" s="142"/>
      <c r="JDV6" s="142"/>
      <c r="JDW6" s="142"/>
      <c r="JDX6" s="142"/>
      <c r="JDY6" s="142"/>
      <c r="JDZ6" s="142"/>
      <c r="JEA6" s="142"/>
      <c r="JEB6" s="142"/>
      <c r="JEC6" s="142"/>
      <c r="JED6" s="142"/>
      <c r="JEE6" s="142"/>
      <c r="JEF6" s="142"/>
      <c r="JEG6" s="142"/>
      <c r="JEH6" s="142"/>
      <c r="JEI6" s="142"/>
      <c r="JEJ6" s="142"/>
      <c r="JEK6" s="142"/>
      <c r="JEL6" s="142"/>
      <c r="JEM6" s="142"/>
      <c r="JEN6" s="142"/>
      <c r="JEO6" s="142"/>
      <c r="JEP6" s="142"/>
      <c r="JEQ6" s="142"/>
      <c r="JER6" s="142"/>
      <c r="JES6" s="142"/>
      <c r="JET6" s="142"/>
      <c r="JEU6" s="142"/>
      <c r="JEV6" s="142"/>
      <c r="JEW6" s="142"/>
      <c r="JEX6" s="142"/>
      <c r="JEY6" s="142"/>
      <c r="JEZ6" s="142"/>
      <c r="JFA6" s="142"/>
      <c r="JFB6" s="142"/>
      <c r="JFC6" s="142"/>
      <c r="JFD6" s="142"/>
      <c r="JFE6" s="142"/>
      <c r="JFF6" s="142"/>
      <c r="JFG6" s="142"/>
      <c r="JFH6" s="142"/>
      <c r="JFI6" s="142"/>
      <c r="JFJ6" s="142"/>
      <c r="JFK6" s="142"/>
      <c r="JFL6" s="142"/>
      <c r="JFM6" s="142"/>
      <c r="JFN6" s="142"/>
      <c r="JFO6" s="142"/>
      <c r="JFP6" s="142"/>
      <c r="JFQ6" s="142"/>
      <c r="JFR6" s="142"/>
      <c r="JFS6" s="142"/>
      <c r="JFT6" s="142"/>
      <c r="JFU6" s="142"/>
      <c r="JFV6" s="142"/>
      <c r="JFW6" s="142"/>
      <c r="JFX6" s="142"/>
      <c r="JFY6" s="142"/>
      <c r="JFZ6" s="142"/>
      <c r="JGA6" s="142"/>
      <c r="JGB6" s="142"/>
      <c r="JGC6" s="142"/>
      <c r="JGD6" s="142"/>
      <c r="JGE6" s="142"/>
      <c r="JGF6" s="142"/>
      <c r="JGG6" s="142"/>
      <c r="JGH6" s="142"/>
      <c r="JGI6" s="142"/>
      <c r="JGJ6" s="142"/>
      <c r="JGK6" s="142"/>
      <c r="JGL6" s="142"/>
      <c r="JGM6" s="142"/>
      <c r="JGN6" s="142"/>
      <c r="JGO6" s="142"/>
      <c r="JGP6" s="142"/>
      <c r="JGQ6" s="142"/>
      <c r="JGR6" s="142"/>
      <c r="JGS6" s="142"/>
      <c r="JGT6" s="142"/>
      <c r="JGU6" s="142"/>
      <c r="JGV6" s="142"/>
      <c r="JGW6" s="142"/>
      <c r="JGX6" s="142"/>
      <c r="JGY6" s="142"/>
      <c r="JGZ6" s="142"/>
      <c r="JHA6" s="142"/>
      <c r="JHB6" s="142"/>
      <c r="JHC6" s="142"/>
      <c r="JHD6" s="142"/>
      <c r="JHE6" s="142"/>
      <c r="JHF6" s="142"/>
      <c r="JHG6" s="142"/>
      <c r="JHH6" s="142"/>
      <c r="JHI6" s="142"/>
      <c r="JHJ6" s="142"/>
      <c r="JHK6" s="142"/>
      <c r="JHL6" s="142"/>
      <c r="JHM6" s="142"/>
      <c r="JHN6" s="142"/>
      <c r="JHO6" s="142"/>
      <c r="JHP6" s="142"/>
      <c r="JHQ6" s="142"/>
      <c r="JHR6" s="142"/>
      <c r="JHS6" s="142"/>
      <c r="JHT6" s="142"/>
      <c r="JHU6" s="142"/>
      <c r="JHV6" s="142"/>
      <c r="JHW6" s="142"/>
      <c r="JHX6" s="142"/>
      <c r="JHY6" s="142"/>
      <c r="JHZ6" s="142"/>
      <c r="JIA6" s="142"/>
      <c r="JIB6" s="142"/>
      <c r="JIC6" s="142"/>
      <c r="JID6" s="142"/>
      <c r="JIE6" s="142"/>
      <c r="JIF6" s="142"/>
      <c r="JIG6" s="142"/>
      <c r="JIH6" s="142"/>
      <c r="JII6" s="142"/>
      <c r="JIJ6" s="142"/>
      <c r="JIK6" s="142"/>
      <c r="JIL6" s="142"/>
      <c r="JIM6" s="142"/>
      <c r="JIN6" s="142"/>
      <c r="JIO6" s="142"/>
      <c r="JIP6" s="142"/>
      <c r="JIQ6" s="142"/>
      <c r="JIR6" s="142"/>
      <c r="JIS6" s="142"/>
      <c r="JIT6" s="142"/>
      <c r="JIU6" s="142"/>
      <c r="JIV6" s="142"/>
      <c r="JIW6" s="142"/>
      <c r="JIX6" s="142"/>
      <c r="JIY6" s="142"/>
      <c r="JIZ6" s="142"/>
      <c r="JJA6" s="142"/>
      <c r="JJB6" s="142"/>
      <c r="JJC6" s="142"/>
      <c r="JJD6" s="142"/>
      <c r="JJE6" s="142"/>
      <c r="JJF6" s="142"/>
      <c r="JJG6" s="142"/>
      <c r="JJH6" s="142"/>
      <c r="JJI6" s="142"/>
      <c r="JJJ6" s="142"/>
      <c r="JJK6" s="142"/>
      <c r="JJL6" s="142"/>
      <c r="JJM6" s="142"/>
      <c r="JJN6" s="142"/>
      <c r="JJO6" s="142"/>
      <c r="JJP6" s="142"/>
      <c r="JJQ6" s="142"/>
      <c r="JJR6" s="142"/>
      <c r="JJS6" s="142"/>
      <c r="JJT6" s="142"/>
      <c r="JJU6" s="142"/>
      <c r="JJV6" s="142"/>
      <c r="JJW6" s="142"/>
      <c r="JJX6" s="142"/>
      <c r="JJY6" s="142"/>
      <c r="JJZ6" s="142"/>
      <c r="JKA6" s="142"/>
      <c r="JKB6" s="142"/>
      <c r="JKC6" s="142"/>
      <c r="JKD6" s="142"/>
      <c r="JKE6" s="142"/>
      <c r="JKF6" s="142"/>
      <c r="JKG6" s="142"/>
      <c r="JKH6" s="142"/>
      <c r="JKI6" s="142"/>
      <c r="JKJ6" s="142"/>
      <c r="JKK6" s="142"/>
      <c r="JKL6" s="142"/>
      <c r="JKM6" s="142"/>
      <c r="JKN6" s="142"/>
      <c r="JKO6" s="142"/>
      <c r="JKP6" s="142"/>
      <c r="JKQ6" s="142"/>
      <c r="JKR6" s="142"/>
      <c r="JKS6" s="142"/>
      <c r="JKT6" s="142"/>
      <c r="JKU6" s="142"/>
      <c r="JKV6" s="142"/>
      <c r="JKW6" s="142"/>
      <c r="JKX6" s="142"/>
      <c r="JKY6" s="142"/>
      <c r="JKZ6" s="142"/>
      <c r="JLA6" s="142"/>
      <c r="JLB6" s="142"/>
      <c r="JLC6" s="142"/>
      <c r="JLD6" s="142"/>
      <c r="JLE6" s="142"/>
      <c r="JLF6" s="142"/>
      <c r="JLG6" s="142"/>
      <c r="JLH6" s="142"/>
      <c r="JLI6" s="142"/>
      <c r="JLJ6" s="142"/>
      <c r="JLK6" s="142"/>
      <c r="JLL6" s="142"/>
      <c r="JLM6" s="142"/>
      <c r="JLN6" s="142"/>
      <c r="JLO6" s="142"/>
      <c r="JLP6" s="142"/>
      <c r="JLQ6" s="142"/>
      <c r="JLR6" s="142"/>
      <c r="JLS6" s="142"/>
      <c r="JLT6" s="142"/>
      <c r="JLU6" s="142"/>
      <c r="JLV6" s="142"/>
      <c r="JLW6" s="142"/>
      <c r="JLX6" s="142"/>
      <c r="JLY6" s="142"/>
      <c r="JLZ6" s="142"/>
      <c r="JMA6" s="142"/>
      <c r="JMB6" s="142"/>
      <c r="JMC6" s="142"/>
      <c r="JMD6" s="142"/>
      <c r="JME6" s="142"/>
      <c r="JMF6" s="142"/>
      <c r="JMG6" s="142"/>
      <c r="JMH6" s="142"/>
      <c r="JMI6" s="142"/>
      <c r="JMJ6" s="142"/>
      <c r="JMK6" s="142"/>
      <c r="JML6" s="142"/>
      <c r="JMM6" s="142"/>
      <c r="JMN6" s="142"/>
      <c r="JMO6" s="142"/>
      <c r="JMP6" s="142"/>
      <c r="JMQ6" s="142"/>
      <c r="JMR6" s="142"/>
      <c r="JMS6" s="142"/>
      <c r="JMT6" s="142"/>
      <c r="JMU6" s="142"/>
      <c r="JMV6" s="142"/>
      <c r="JMW6" s="142"/>
      <c r="JMX6" s="142"/>
      <c r="JMY6" s="142"/>
      <c r="JMZ6" s="142"/>
      <c r="JNA6" s="142"/>
      <c r="JNB6" s="142"/>
      <c r="JNC6" s="142"/>
      <c r="JND6" s="142"/>
      <c r="JNE6" s="142"/>
      <c r="JNF6" s="142"/>
      <c r="JNG6" s="142"/>
      <c r="JNH6" s="142"/>
      <c r="JNI6" s="142"/>
      <c r="JNJ6" s="142"/>
      <c r="JNK6" s="142"/>
      <c r="JNL6" s="142"/>
      <c r="JNM6" s="142"/>
      <c r="JNN6" s="142"/>
      <c r="JNO6" s="142"/>
      <c r="JNP6" s="142"/>
      <c r="JNQ6" s="142"/>
      <c r="JNR6" s="142"/>
      <c r="JNS6" s="142"/>
      <c r="JNT6" s="142"/>
      <c r="JNU6" s="142"/>
      <c r="JNV6" s="142"/>
      <c r="JNW6" s="142"/>
      <c r="JNX6" s="142"/>
      <c r="JNY6" s="142"/>
      <c r="JNZ6" s="142"/>
      <c r="JOA6" s="142"/>
      <c r="JOB6" s="142"/>
      <c r="JOC6" s="142"/>
      <c r="JOD6" s="142"/>
      <c r="JOE6" s="142"/>
      <c r="JOF6" s="142"/>
      <c r="JOG6" s="142"/>
      <c r="JOH6" s="142"/>
      <c r="JOI6" s="142"/>
      <c r="JOJ6" s="142"/>
      <c r="JOK6" s="142"/>
      <c r="JOL6" s="142"/>
      <c r="JOM6" s="142"/>
      <c r="JON6" s="142"/>
      <c r="JOO6" s="142"/>
      <c r="JOP6" s="142"/>
      <c r="JOQ6" s="142"/>
      <c r="JOR6" s="142"/>
      <c r="JOS6" s="142"/>
      <c r="JOT6" s="142"/>
      <c r="JOU6" s="142"/>
      <c r="JOV6" s="142"/>
      <c r="JOW6" s="142"/>
      <c r="JOX6" s="142"/>
      <c r="JOY6" s="142"/>
      <c r="JOZ6" s="142"/>
      <c r="JPA6" s="142"/>
      <c r="JPB6" s="142"/>
      <c r="JPC6" s="142"/>
      <c r="JPD6" s="142"/>
      <c r="JPE6" s="142"/>
      <c r="JPF6" s="142"/>
      <c r="JPG6" s="142"/>
      <c r="JPH6" s="142"/>
      <c r="JPI6" s="142"/>
      <c r="JPJ6" s="142"/>
      <c r="JPK6" s="142"/>
      <c r="JPL6" s="142"/>
      <c r="JPM6" s="142"/>
      <c r="JPN6" s="142"/>
      <c r="JPO6" s="142"/>
      <c r="JPP6" s="142"/>
      <c r="JPQ6" s="142"/>
      <c r="JPR6" s="142"/>
      <c r="JPS6" s="142"/>
      <c r="JPT6" s="142"/>
      <c r="JPU6" s="142"/>
      <c r="JPV6" s="142"/>
      <c r="JPW6" s="142"/>
      <c r="JPX6" s="142"/>
      <c r="JPY6" s="142"/>
      <c r="JPZ6" s="142"/>
      <c r="JQA6" s="142"/>
      <c r="JQB6" s="142"/>
      <c r="JQC6" s="142"/>
      <c r="JQD6" s="142"/>
      <c r="JQE6" s="142"/>
      <c r="JQF6" s="142"/>
      <c r="JQG6" s="142"/>
      <c r="JQH6" s="142"/>
      <c r="JQI6" s="142"/>
      <c r="JQJ6" s="142"/>
      <c r="JQK6" s="142"/>
      <c r="JQL6" s="142"/>
      <c r="JQM6" s="142"/>
      <c r="JQN6" s="142"/>
      <c r="JQO6" s="142"/>
      <c r="JQP6" s="142"/>
      <c r="JQQ6" s="142"/>
      <c r="JQR6" s="142"/>
      <c r="JQS6" s="142"/>
      <c r="JQT6" s="142"/>
      <c r="JQU6" s="142"/>
      <c r="JQV6" s="142"/>
      <c r="JQW6" s="142"/>
      <c r="JQX6" s="142"/>
      <c r="JQY6" s="142"/>
      <c r="JQZ6" s="142"/>
      <c r="JRA6" s="142"/>
      <c r="JRB6" s="142"/>
      <c r="JRC6" s="142"/>
      <c r="JRD6" s="142"/>
      <c r="JRE6" s="142"/>
      <c r="JRF6" s="142"/>
      <c r="JRG6" s="142"/>
      <c r="JRH6" s="142"/>
      <c r="JRI6" s="142"/>
      <c r="JRJ6" s="142"/>
      <c r="JRK6" s="142"/>
      <c r="JRL6" s="142"/>
      <c r="JRM6" s="142"/>
      <c r="JRN6" s="142"/>
      <c r="JRO6" s="142"/>
      <c r="JRP6" s="142"/>
      <c r="JRQ6" s="142"/>
      <c r="JRR6" s="142"/>
      <c r="JRS6" s="142"/>
      <c r="JRT6" s="142"/>
      <c r="JRU6" s="142"/>
      <c r="JRV6" s="142"/>
      <c r="JRW6" s="142"/>
      <c r="JRX6" s="142"/>
      <c r="JRY6" s="142"/>
      <c r="JRZ6" s="142"/>
      <c r="JSA6" s="142"/>
      <c r="JSB6" s="142"/>
      <c r="JSC6" s="142"/>
      <c r="JSD6" s="142"/>
      <c r="JSE6" s="142"/>
      <c r="JSF6" s="142"/>
      <c r="JSG6" s="142"/>
      <c r="JSH6" s="142"/>
      <c r="JSI6" s="142"/>
      <c r="JSJ6" s="142"/>
      <c r="JSK6" s="142"/>
      <c r="JSL6" s="142"/>
      <c r="JSM6" s="142"/>
      <c r="JSN6" s="142"/>
      <c r="JSO6" s="142"/>
      <c r="JSP6" s="142"/>
      <c r="JSQ6" s="142"/>
      <c r="JSR6" s="142"/>
      <c r="JSS6" s="142"/>
      <c r="JST6" s="142"/>
      <c r="JSU6" s="142"/>
      <c r="JSV6" s="142"/>
      <c r="JSW6" s="142"/>
      <c r="JSX6" s="142"/>
      <c r="JSY6" s="142"/>
      <c r="JSZ6" s="142"/>
      <c r="JTA6" s="142"/>
      <c r="JTB6" s="142"/>
      <c r="JTC6" s="142"/>
      <c r="JTD6" s="142"/>
      <c r="JTE6" s="142"/>
      <c r="JTF6" s="142"/>
      <c r="JTG6" s="142"/>
      <c r="JTH6" s="142"/>
      <c r="JTI6" s="142"/>
      <c r="JTJ6" s="142"/>
      <c r="JTK6" s="142"/>
      <c r="JTL6" s="142"/>
      <c r="JTM6" s="142"/>
      <c r="JTN6" s="142"/>
      <c r="JTO6" s="142"/>
      <c r="JTP6" s="142"/>
      <c r="JTQ6" s="142"/>
      <c r="JTR6" s="142"/>
      <c r="JTS6" s="142"/>
      <c r="JTT6" s="142"/>
      <c r="JTU6" s="142"/>
      <c r="JTV6" s="142"/>
      <c r="JTW6" s="142"/>
      <c r="JTX6" s="142"/>
      <c r="JTY6" s="142"/>
      <c r="JTZ6" s="142"/>
      <c r="JUA6" s="142"/>
      <c r="JUB6" s="142"/>
      <c r="JUC6" s="142"/>
      <c r="JUD6" s="142"/>
      <c r="JUE6" s="142"/>
      <c r="JUF6" s="142"/>
      <c r="JUG6" s="142"/>
      <c r="JUH6" s="142"/>
      <c r="JUI6" s="142"/>
      <c r="JUJ6" s="142"/>
      <c r="JUK6" s="142"/>
      <c r="JUL6" s="142"/>
      <c r="JUM6" s="142"/>
      <c r="JUN6" s="142"/>
      <c r="JUO6" s="142"/>
      <c r="JUP6" s="142"/>
      <c r="JUQ6" s="142"/>
      <c r="JUR6" s="142"/>
      <c r="JUS6" s="142"/>
      <c r="JUT6" s="142"/>
      <c r="JUU6" s="142"/>
      <c r="JUV6" s="142"/>
      <c r="JUW6" s="142"/>
      <c r="JUX6" s="142"/>
      <c r="JUY6" s="142"/>
      <c r="JUZ6" s="142"/>
      <c r="JVA6" s="142"/>
      <c r="JVB6" s="142"/>
      <c r="JVC6" s="142"/>
      <c r="JVD6" s="142"/>
      <c r="JVE6" s="142"/>
      <c r="JVF6" s="142"/>
      <c r="JVG6" s="142"/>
      <c r="JVH6" s="142"/>
      <c r="JVI6" s="142"/>
      <c r="JVJ6" s="142"/>
      <c r="JVK6" s="142"/>
      <c r="JVL6" s="142"/>
      <c r="JVM6" s="142"/>
      <c r="JVN6" s="142"/>
      <c r="JVO6" s="142"/>
      <c r="JVP6" s="142"/>
      <c r="JVQ6" s="142"/>
      <c r="JVR6" s="142"/>
      <c r="JVS6" s="142"/>
      <c r="JVT6" s="142"/>
      <c r="JVU6" s="142"/>
      <c r="JVV6" s="142"/>
      <c r="JVW6" s="142"/>
      <c r="JVX6" s="142"/>
      <c r="JVY6" s="142"/>
      <c r="JVZ6" s="142"/>
      <c r="JWA6" s="142"/>
      <c r="JWB6" s="142"/>
      <c r="JWC6" s="142"/>
      <c r="JWD6" s="142"/>
      <c r="JWE6" s="142"/>
      <c r="JWF6" s="142"/>
      <c r="JWG6" s="142"/>
      <c r="JWH6" s="142"/>
      <c r="JWI6" s="142"/>
      <c r="JWJ6" s="142"/>
      <c r="JWK6" s="142"/>
      <c r="JWL6" s="142"/>
      <c r="JWM6" s="142"/>
      <c r="JWN6" s="142"/>
      <c r="JWO6" s="142"/>
      <c r="JWP6" s="142"/>
      <c r="JWQ6" s="142"/>
      <c r="JWR6" s="142"/>
      <c r="JWS6" s="142"/>
      <c r="JWT6" s="142"/>
      <c r="JWU6" s="142"/>
      <c r="JWV6" s="142"/>
      <c r="JWW6" s="142"/>
      <c r="JWX6" s="142"/>
      <c r="JWY6" s="142"/>
      <c r="JWZ6" s="142"/>
      <c r="JXA6" s="142"/>
      <c r="JXB6" s="142"/>
      <c r="JXC6" s="142"/>
      <c r="JXD6" s="142"/>
      <c r="JXE6" s="142"/>
      <c r="JXF6" s="142"/>
      <c r="JXG6" s="142"/>
      <c r="JXH6" s="142"/>
      <c r="JXI6" s="142"/>
      <c r="JXJ6" s="142"/>
      <c r="JXK6" s="142"/>
      <c r="JXL6" s="142"/>
      <c r="JXM6" s="142"/>
      <c r="JXN6" s="142"/>
      <c r="JXO6" s="142"/>
      <c r="JXP6" s="142"/>
      <c r="JXQ6" s="142"/>
      <c r="JXR6" s="142"/>
      <c r="JXS6" s="142"/>
      <c r="JXT6" s="142"/>
      <c r="JXU6" s="142"/>
      <c r="JXV6" s="142"/>
      <c r="JXW6" s="142"/>
      <c r="JXX6" s="142"/>
      <c r="JXY6" s="142"/>
      <c r="JXZ6" s="142"/>
      <c r="JYA6" s="142"/>
      <c r="JYB6" s="142"/>
      <c r="JYC6" s="142"/>
      <c r="JYD6" s="142"/>
      <c r="JYE6" s="142"/>
      <c r="JYF6" s="142"/>
      <c r="JYG6" s="142"/>
      <c r="JYH6" s="142"/>
      <c r="JYI6" s="142"/>
      <c r="JYJ6" s="142"/>
      <c r="JYK6" s="142"/>
      <c r="JYL6" s="142"/>
      <c r="JYM6" s="142"/>
      <c r="JYN6" s="142"/>
      <c r="JYO6" s="142"/>
      <c r="JYP6" s="142"/>
      <c r="JYQ6" s="142"/>
      <c r="JYR6" s="142"/>
      <c r="JYS6" s="142"/>
      <c r="JYT6" s="142"/>
      <c r="JYU6" s="142"/>
      <c r="JYV6" s="142"/>
      <c r="JYW6" s="142"/>
      <c r="JYX6" s="142"/>
      <c r="JYY6" s="142"/>
      <c r="JYZ6" s="142"/>
      <c r="JZA6" s="142"/>
      <c r="JZB6" s="142"/>
      <c r="JZC6" s="142"/>
      <c r="JZD6" s="142"/>
      <c r="JZE6" s="142"/>
      <c r="JZF6" s="142"/>
      <c r="JZG6" s="142"/>
      <c r="JZH6" s="142"/>
      <c r="JZI6" s="142"/>
      <c r="JZJ6" s="142"/>
      <c r="JZK6" s="142"/>
      <c r="JZL6" s="142"/>
      <c r="JZM6" s="142"/>
      <c r="JZN6" s="142"/>
      <c r="JZO6" s="142"/>
      <c r="JZP6" s="142"/>
      <c r="JZQ6" s="142"/>
      <c r="JZR6" s="142"/>
      <c r="JZS6" s="142"/>
      <c r="JZT6" s="142"/>
      <c r="JZU6" s="142"/>
      <c r="JZV6" s="142"/>
      <c r="JZW6" s="142"/>
      <c r="JZX6" s="142"/>
      <c r="JZY6" s="142"/>
      <c r="JZZ6" s="142"/>
      <c r="KAA6" s="142"/>
      <c r="KAB6" s="142"/>
      <c r="KAC6" s="142"/>
      <c r="KAD6" s="142"/>
      <c r="KAE6" s="142"/>
      <c r="KAF6" s="142"/>
      <c r="KAG6" s="142"/>
      <c r="KAH6" s="142"/>
      <c r="KAI6" s="142"/>
      <c r="KAJ6" s="142"/>
      <c r="KAK6" s="142"/>
      <c r="KAL6" s="142"/>
      <c r="KAM6" s="142"/>
      <c r="KAN6" s="142"/>
      <c r="KAO6" s="142"/>
      <c r="KAP6" s="142"/>
      <c r="KAQ6" s="142"/>
      <c r="KAR6" s="142"/>
      <c r="KAS6" s="142"/>
      <c r="KAT6" s="142"/>
      <c r="KAU6" s="142"/>
      <c r="KAV6" s="142"/>
      <c r="KAW6" s="142"/>
      <c r="KAX6" s="142"/>
      <c r="KAY6" s="142"/>
      <c r="KAZ6" s="142"/>
      <c r="KBA6" s="142"/>
      <c r="KBB6" s="142"/>
      <c r="KBC6" s="142"/>
      <c r="KBD6" s="142"/>
      <c r="KBE6" s="142"/>
      <c r="KBF6" s="142"/>
      <c r="KBG6" s="142"/>
      <c r="KBH6" s="142"/>
      <c r="KBI6" s="142"/>
      <c r="KBJ6" s="142"/>
      <c r="KBK6" s="142"/>
      <c r="KBL6" s="142"/>
      <c r="KBM6" s="142"/>
      <c r="KBN6" s="142"/>
      <c r="KBO6" s="142"/>
      <c r="KBP6" s="142"/>
      <c r="KBQ6" s="142"/>
      <c r="KBR6" s="142"/>
      <c r="KBS6" s="142"/>
      <c r="KBT6" s="142"/>
      <c r="KBU6" s="142"/>
      <c r="KBV6" s="142"/>
      <c r="KBW6" s="142"/>
      <c r="KBX6" s="142"/>
      <c r="KBY6" s="142"/>
      <c r="KBZ6" s="142"/>
      <c r="KCA6" s="142"/>
      <c r="KCB6" s="142"/>
      <c r="KCC6" s="142"/>
      <c r="KCD6" s="142"/>
      <c r="KCE6" s="142"/>
      <c r="KCF6" s="142"/>
      <c r="KCG6" s="142"/>
      <c r="KCH6" s="142"/>
      <c r="KCI6" s="142"/>
      <c r="KCJ6" s="142"/>
      <c r="KCK6" s="142"/>
      <c r="KCL6" s="142"/>
      <c r="KCM6" s="142"/>
      <c r="KCN6" s="142"/>
      <c r="KCO6" s="142"/>
      <c r="KCP6" s="142"/>
      <c r="KCQ6" s="142"/>
      <c r="KCR6" s="142"/>
      <c r="KCS6" s="142"/>
      <c r="KCT6" s="142"/>
      <c r="KCU6" s="142"/>
      <c r="KCV6" s="142"/>
      <c r="KCW6" s="142"/>
      <c r="KCX6" s="142"/>
      <c r="KCY6" s="142"/>
      <c r="KCZ6" s="142"/>
      <c r="KDA6" s="142"/>
      <c r="KDB6" s="142"/>
      <c r="KDC6" s="142"/>
      <c r="KDD6" s="142"/>
      <c r="KDE6" s="142"/>
      <c r="KDF6" s="142"/>
      <c r="KDG6" s="142"/>
      <c r="KDH6" s="142"/>
      <c r="KDI6" s="142"/>
      <c r="KDJ6" s="142"/>
      <c r="KDK6" s="142"/>
      <c r="KDL6" s="142"/>
      <c r="KDM6" s="142"/>
      <c r="KDN6" s="142"/>
      <c r="KDO6" s="142"/>
      <c r="KDP6" s="142"/>
      <c r="KDQ6" s="142"/>
      <c r="KDR6" s="142"/>
      <c r="KDS6" s="142"/>
      <c r="KDT6" s="142"/>
      <c r="KDU6" s="142"/>
      <c r="KDV6" s="142"/>
      <c r="KDW6" s="142"/>
      <c r="KDX6" s="142"/>
      <c r="KDY6" s="142"/>
      <c r="KDZ6" s="142"/>
      <c r="KEA6" s="142"/>
      <c r="KEB6" s="142"/>
      <c r="KEC6" s="142"/>
      <c r="KED6" s="142"/>
      <c r="KEE6" s="142"/>
      <c r="KEF6" s="142"/>
      <c r="KEG6" s="142"/>
      <c r="KEH6" s="142"/>
      <c r="KEI6" s="142"/>
      <c r="KEJ6" s="142"/>
      <c r="KEK6" s="142"/>
      <c r="KEL6" s="142"/>
      <c r="KEM6" s="142"/>
      <c r="KEN6" s="142"/>
      <c r="KEO6" s="142"/>
      <c r="KEP6" s="142"/>
      <c r="KEQ6" s="142"/>
      <c r="KER6" s="142"/>
      <c r="KES6" s="142"/>
      <c r="KET6" s="142"/>
      <c r="KEU6" s="142"/>
      <c r="KEV6" s="142"/>
      <c r="KEW6" s="142"/>
      <c r="KEX6" s="142"/>
      <c r="KEY6" s="142"/>
      <c r="KEZ6" s="142"/>
      <c r="KFA6" s="142"/>
      <c r="KFB6" s="142"/>
      <c r="KFC6" s="142"/>
      <c r="KFD6" s="142"/>
      <c r="KFE6" s="142"/>
      <c r="KFF6" s="142"/>
      <c r="KFG6" s="142"/>
      <c r="KFH6" s="142"/>
      <c r="KFI6" s="142"/>
      <c r="KFJ6" s="142"/>
      <c r="KFK6" s="142"/>
      <c r="KFL6" s="142"/>
      <c r="KFM6" s="142"/>
      <c r="KFN6" s="142"/>
      <c r="KFO6" s="142"/>
      <c r="KFP6" s="142"/>
      <c r="KFQ6" s="142"/>
      <c r="KFR6" s="142"/>
      <c r="KFS6" s="142"/>
      <c r="KFT6" s="142"/>
      <c r="KFU6" s="142"/>
      <c r="KFV6" s="142"/>
      <c r="KFW6" s="142"/>
      <c r="KFX6" s="142"/>
      <c r="KFY6" s="142"/>
      <c r="KFZ6" s="142"/>
      <c r="KGA6" s="142"/>
      <c r="KGB6" s="142"/>
      <c r="KGC6" s="142"/>
      <c r="KGD6" s="142"/>
      <c r="KGE6" s="142"/>
      <c r="KGF6" s="142"/>
      <c r="KGG6" s="142"/>
      <c r="KGH6" s="142"/>
      <c r="KGI6" s="142"/>
      <c r="KGJ6" s="142"/>
      <c r="KGK6" s="142"/>
      <c r="KGL6" s="142"/>
      <c r="KGM6" s="142"/>
      <c r="KGN6" s="142"/>
      <c r="KGO6" s="142"/>
      <c r="KGP6" s="142"/>
      <c r="KGQ6" s="142"/>
      <c r="KGR6" s="142"/>
      <c r="KGS6" s="142"/>
      <c r="KGT6" s="142"/>
      <c r="KGU6" s="142"/>
      <c r="KGV6" s="142"/>
      <c r="KGW6" s="142"/>
      <c r="KGX6" s="142"/>
      <c r="KGY6" s="142"/>
      <c r="KGZ6" s="142"/>
      <c r="KHA6" s="142"/>
      <c r="KHB6" s="142"/>
      <c r="KHC6" s="142"/>
      <c r="KHD6" s="142"/>
      <c r="KHE6" s="142"/>
      <c r="KHF6" s="142"/>
      <c r="KHG6" s="142"/>
      <c r="KHH6" s="142"/>
      <c r="KHI6" s="142"/>
      <c r="KHJ6" s="142"/>
      <c r="KHK6" s="142"/>
      <c r="KHL6" s="142"/>
      <c r="KHM6" s="142"/>
      <c r="KHN6" s="142"/>
      <c r="KHO6" s="142"/>
      <c r="KHP6" s="142"/>
      <c r="KHQ6" s="142"/>
      <c r="KHR6" s="142"/>
      <c r="KHS6" s="142"/>
      <c r="KHT6" s="142"/>
      <c r="KHU6" s="142"/>
      <c r="KHV6" s="142"/>
      <c r="KHW6" s="142"/>
      <c r="KHX6" s="142"/>
      <c r="KHY6" s="142"/>
      <c r="KHZ6" s="142"/>
      <c r="KIA6" s="142"/>
      <c r="KIB6" s="142"/>
      <c r="KIC6" s="142"/>
      <c r="KID6" s="142"/>
      <c r="KIE6" s="142"/>
      <c r="KIF6" s="142"/>
      <c r="KIG6" s="142"/>
      <c r="KIH6" s="142"/>
      <c r="KII6" s="142"/>
      <c r="KIJ6" s="142"/>
      <c r="KIK6" s="142"/>
      <c r="KIL6" s="142"/>
      <c r="KIM6" s="142"/>
      <c r="KIN6" s="142"/>
      <c r="KIO6" s="142"/>
      <c r="KIP6" s="142"/>
      <c r="KIQ6" s="142"/>
      <c r="KIR6" s="142"/>
      <c r="KIS6" s="142"/>
      <c r="KIT6" s="142"/>
      <c r="KIU6" s="142"/>
      <c r="KIV6" s="142"/>
      <c r="KIW6" s="142"/>
      <c r="KIX6" s="142"/>
      <c r="KIY6" s="142"/>
      <c r="KIZ6" s="142"/>
      <c r="KJA6" s="142"/>
      <c r="KJB6" s="142"/>
      <c r="KJC6" s="142"/>
      <c r="KJD6" s="142"/>
      <c r="KJE6" s="142"/>
      <c r="KJF6" s="142"/>
      <c r="KJG6" s="142"/>
      <c r="KJH6" s="142"/>
      <c r="KJI6" s="142"/>
      <c r="KJJ6" s="142"/>
      <c r="KJK6" s="142"/>
      <c r="KJL6" s="142"/>
      <c r="KJM6" s="142"/>
      <c r="KJN6" s="142"/>
      <c r="KJO6" s="142"/>
      <c r="KJP6" s="142"/>
      <c r="KJQ6" s="142"/>
      <c r="KJR6" s="142"/>
      <c r="KJS6" s="142"/>
      <c r="KJT6" s="142"/>
      <c r="KJU6" s="142"/>
      <c r="KJV6" s="142"/>
      <c r="KJW6" s="142"/>
      <c r="KJX6" s="142"/>
      <c r="KJY6" s="142"/>
      <c r="KJZ6" s="142"/>
      <c r="KKA6" s="142"/>
      <c r="KKB6" s="142"/>
      <c r="KKC6" s="142"/>
      <c r="KKD6" s="142"/>
      <c r="KKE6" s="142"/>
      <c r="KKF6" s="142"/>
      <c r="KKG6" s="142"/>
      <c r="KKH6" s="142"/>
      <c r="KKI6" s="142"/>
      <c r="KKJ6" s="142"/>
      <c r="KKK6" s="142"/>
      <c r="KKL6" s="142"/>
      <c r="KKM6" s="142"/>
      <c r="KKN6" s="142"/>
      <c r="KKO6" s="142"/>
      <c r="KKP6" s="142"/>
      <c r="KKQ6" s="142"/>
      <c r="KKR6" s="142"/>
      <c r="KKS6" s="142"/>
      <c r="KKT6" s="142"/>
      <c r="KKU6" s="142"/>
      <c r="KKV6" s="142"/>
      <c r="KKW6" s="142"/>
      <c r="KKX6" s="142"/>
      <c r="KKY6" s="142"/>
      <c r="KKZ6" s="142"/>
      <c r="KLA6" s="142"/>
      <c r="KLB6" s="142"/>
      <c r="KLC6" s="142"/>
      <c r="KLD6" s="142"/>
      <c r="KLE6" s="142"/>
      <c r="KLF6" s="142"/>
      <c r="KLG6" s="142"/>
      <c r="KLH6" s="142"/>
      <c r="KLI6" s="142"/>
      <c r="KLJ6" s="142"/>
      <c r="KLK6" s="142"/>
      <c r="KLL6" s="142"/>
      <c r="KLM6" s="142"/>
      <c r="KLN6" s="142"/>
      <c r="KLO6" s="142"/>
      <c r="KLP6" s="142"/>
      <c r="KLQ6" s="142"/>
      <c r="KLR6" s="142"/>
      <c r="KLS6" s="142"/>
      <c r="KLT6" s="142"/>
      <c r="KLU6" s="142"/>
      <c r="KLV6" s="142"/>
      <c r="KLW6" s="142"/>
      <c r="KLX6" s="142"/>
      <c r="KLY6" s="142"/>
      <c r="KLZ6" s="142"/>
      <c r="KMA6" s="142"/>
      <c r="KMB6" s="142"/>
      <c r="KMC6" s="142"/>
      <c r="KMD6" s="142"/>
      <c r="KME6" s="142"/>
      <c r="KMF6" s="142"/>
      <c r="KMG6" s="142"/>
      <c r="KMH6" s="142"/>
      <c r="KMI6" s="142"/>
      <c r="KMJ6" s="142"/>
      <c r="KMK6" s="142"/>
      <c r="KML6" s="142"/>
      <c r="KMM6" s="142"/>
      <c r="KMN6" s="142"/>
      <c r="KMO6" s="142"/>
      <c r="KMP6" s="142"/>
      <c r="KMQ6" s="142"/>
      <c r="KMR6" s="142"/>
      <c r="KMS6" s="142"/>
      <c r="KMT6" s="142"/>
      <c r="KMU6" s="142"/>
      <c r="KMV6" s="142"/>
      <c r="KMW6" s="142"/>
      <c r="KMX6" s="142"/>
      <c r="KMY6" s="142"/>
      <c r="KMZ6" s="142"/>
      <c r="KNA6" s="142"/>
      <c r="KNB6" s="142"/>
      <c r="KNC6" s="142"/>
      <c r="KND6" s="142"/>
      <c r="KNE6" s="142"/>
      <c r="KNF6" s="142"/>
      <c r="KNG6" s="142"/>
      <c r="KNH6" s="142"/>
      <c r="KNI6" s="142"/>
      <c r="KNJ6" s="142"/>
      <c r="KNK6" s="142"/>
      <c r="KNL6" s="142"/>
      <c r="KNM6" s="142"/>
      <c r="KNN6" s="142"/>
      <c r="KNO6" s="142"/>
      <c r="KNP6" s="142"/>
      <c r="KNQ6" s="142"/>
      <c r="KNR6" s="142"/>
      <c r="KNS6" s="142"/>
      <c r="KNT6" s="142"/>
      <c r="KNU6" s="142"/>
      <c r="KNV6" s="142"/>
      <c r="KNW6" s="142"/>
      <c r="KNX6" s="142"/>
      <c r="KNY6" s="142"/>
      <c r="KNZ6" s="142"/>
      <c r="KOA6" s="142"/>
      <c r="KOB6" s="142"/>
      <c r="KOC6" s="142"/>
      <c r="KOD6" s="142"/>
      <c r="KOE6" s="142"/>
      <c r="KOF6" s="142"/>
      <c r="KOG6" s="142"/>
      <c r="KOH6" s="142"/>
      <c r="KOI6" s="142"/>
      <c r="KOJ6" s="142"/>
      <c r="KOK6" s="142"/>
      <c r="KOL6" s="142"/>
      <c r="KOM6" s="142"/>
      <c r="KON6" s="142"/>
      <c r="KOO6" s="142"/>
      <c r="KOP6" s="142"/>
      <c r="KOQ6" s="142"/>
      <c r="KOR6" s="142"/>
      <c r="KOS6" s="142"/>
      <c r="KOT6" s="142"/>
      <c r="KOU6" s="142"/>
      <c r="KOV6" s="142"/>
      <c r="KOW6" s="142"/>
      <c r="KOX6" s="142"/>
      <c r="KOY6" s="142"/>
      <c r="KOZ6" s="142"/>
      <c r="KPA6" s="142"/>
      <c r="KPB6" s="142"/>
      <c r="KPC6" s="142"/>
      <c r="KPD6" s="142"/>
      <c r="KPE6" s="142"/>
      <c r="KPF6" s="142"/>
      <c r="KPG6" s="142"/>
      <c r="KPH6" s="142"/>
      <c r="KPI6" s="142"/>
      <c r="KPJ6" s="142"/>
      <c r="KPK6" s="142"/>
      <c r="KPL6" s="142"/>
      <c r="KPM6" s="142"/>
      <c r="KPN6" s="142"/>
      <c r="KPO6" s="142"/>
      <c r="KPP6" s="142"/>
      <c r="KPQ6" s="142"/>
      <c r="KPR6" s="142"/>
      <c r="KPS6" s="142"/>
      <c r="KPT6" s="142"/>
      <c r="KPU6" s="142"/>
      <c r="KPV6" s="142"/>
      <c r="KPW6" s="142"/>
      <c r="KPX6" s="142"/>
      <c r="KPY6" s="142"/>
      <c r="KPZ6" s="142"/>
      <c r="KQA6" s="142"/>
      <c r="KQB6" s="142"/>
      <c r="KQC6" s="142"/>
      <c r="KQD6" s="142"/>
      <c r="KQE6" s="142"/>
      <c r="KQF6" s="142"/>
      <c r="KQG6" s="142"/>
      <c r="KQH6" s="142"/>
      <c r="KQI6" s="142"/>
      <c r="KQJ6" s="142"/>
      <c r="KQK6" s="142"/>
      <c r="KQL6" s="142"/>
      <c r="KQM6" s="142"/>
      <c r="KQN6" s="142"/>
      <c r="KQO6" s="142"/>
      <c r="KQP6" s="142"/>
      <c r="KQQ6" s="142"/>
      <c r="KQR6" s="142"/>
      <c r="KQS6" s="142"/>
      <c r="KQT6" s="142"/>
      <c r="KQU6" s="142"/>
      <c r="KQV6" s="142"/>
      <c r="KQW6" s="142"/>
      <c r="KQX6" s="142"/>
      <c r="KQY6" s="142"/>
      <c r="KQZ6" s="142"/>
      <c r="KRA6" s="142"/>
      <c r="KRB6" s="142"/>
      <c r="KRC6" s="142"/>
      <c r="KRD6" s="142"/>
      <c r="KRE6" s="142"/>
      <c r="KRF6" s="142"/>
      <c r="KRG6" s="142"/>
      <c r="KRH6" s="142"/>
      <c r="KRI6" s="142"/>
      <c r="KRJ6" s="142"/>
      <c r="KRK6" s="142"/>
      <c r="KRL6" s="142"/>
      <c r="KRM6" s="142"/>
      <c r="KRN6" s="142"/>
      <c r="KRO6" s="142"/>
      <c r="KRP6" s="142"/>
      <c r="KRQ6" s="142"/>
      <c r="KRR6" s="142"/>
      <c r="KRS6" s="142"/>
      <c r="KRT6" s="142"/>
      <c r="KRU6" s="142"/>
      <c r="KRV6" s="142"/>
      <c r="KRW6" s="142"/>
      <c r="KRX6" s="142"/>
      <c r="KRY6" s="142"/>
      <c r="KRZ6" s="142"/>
      <c r="KSA6" s="142"/>
      <c r="KSB6" s="142"/>
      <c r="KSC6" s="142"/>
      <c r="KSD6" s="142"/>
      <c r="KSE6" s="142"/>
      <c r="KSF6" s="142"/>
      <c r="KSG6" s="142"/>
      <c r="KSH6" s="142"/>
      <c r="KSI6" s="142"/>
      <c r="KSJ6" s="142"/>
      <c r="KSK6" s="142"/>
      <c r="KSL6" s="142"/>
      <c r="KSM6" s="142"/>
      <c r="KSN6" s="142"/>
      <c r="KSO6" s="142"/>
      <c r="KSP6" s="142"/>
      <c r="KSQ6" s="142"/>
      <c r="KSR6" s="142"/>
      <c r="KSS6" s="142"/>
      <c r="KST6" s="142"/>
      <c r="KSU6" s="142"/>
      <c r="KSV6" s="142"/>
      <c r="KSW6" s="142"/>
      <c r="KSX6" s="142"/>
      <c r="KSY6" s="142"/>
      <c r="KSZ6" s="142"/>
      <c r="KTA6" s="142"/>
      <c r="KTB6" s="142"/>
      <c r="KTC6" s="142"/>
      <c r="KTD6" s="142"/>
      <c r="KTE6" s="142"/>
      <c r="KTF6" s="142"/>
      <c r="KTG6" s="142"/>
      <c r="KTH6" s="142"/>
      <c r="KTI6" s="142"/>
      <c r="KTJ6" s="142"/>
      <c r="KTK6" s="142"/>
      <c r="KTL6" s="142"/>
      <c r="KTM6" s="142"/>
      <c r="KTN6" s="142"/>
      <c r="KTO6" s="142"/>
      <c r="KTP6" s="142"/>
      <c r="KTQ6" s="142"/>
      <c r="KTR6" s="142"/>
      <c r="KTS6" s="142"/>
      <c r="KTT6" s="142"/>
      <c r="KTU6" s="142"/>
      <c r="KTV6" s="142"/>
      <c r="KTW6" s="142"/>
      <c r="KTX6" s="142"/>
      <c r="KTY6" s="142"/>
      <c r="KTZ6" s="142"/>
      <c r="KUA6" s="142"/>
      <c r="KUB6" s="142"/>
      <c r="KUC6" s="142"/>
      <c r="KUD6" s="142"/>
      <c r="KUE6" s="142"/>
      <c r="KUF6" s="142"/>
      <c r="KUG6" s="142"/>
      <c r="KUH6" s="142"/>
      <c r="KUI6" s="142"/>
      <c r="KUJ6" s="142"/>
      <c r="KUK6" s="142"/>
      <c r="KUL6" s="142"/>
      <c r="KUM6" s="142"/>
      <c r="KUN6" s="142"/>
      <c r="KUO6" s="142"/>
      <c r="KUP6" s="142"/>
      <c r="KUQ6" s="142"/>
      <c r="KUR6" s="142"/>
      <c r="KUS6" s="142"/>
      <c r="KUT6" s="142"/>
      <c r="KUU6" s="142"/>
      <c r="KUV6" s="142"/>
      <c r="KUW6" s="142"/>
      <c r="KUX6" s="142"/>
      <c r="KUY6" s="142"/>
      <c r="KUZ6" s="142"/>
      <c r="KVA6" s="142"/>
      <c r="KVB6" s="142"/>
      <c r="KVC6" s="142"/>
      <c r="KVD6" s="142"/>
      <c r="KVE6" s="142"/>
      <c r="KVF6" s="142"/>
      <c r="KVG6" s="142"/>
      <c r="KVH6" s="142"/>
      <c r="KVI6" s="142"/>
      <c r="KVJ6" s="142"/>
      <c r="KVK6" s="142"/>
      <c r="KVL6" s="142"/>
      <c r="KVM6" s="142"/>
      <c r="KVN6" s="142"/>
      <c r="KVO6" s="142"/>
      <c r="KVP6" s="142"/>
      <c r="KVQ6" s="142"/>
      <c r="KVR6" s="142"/>
      <c r="KVS6" s="142"/>
      <c r="KVT6" s="142"/>
      <c r="KVU6" s="142"/>
      <c r="KVV6" s="142"/>
      <c r="KVW6" s="142"/>
      <c r="KVX6" s="142"/>
      <c r="KVY6" s="142"/>
      <c r="KVZ6" s="142"/>
      <c r="KWA6" s="142"/>
      <c r="KWB6" s="142"/>
      <c r="KWC6" s="142"/>
      <c r="KWD6" s="142"/>
      <c r="KWE6" s="142"/>
      <c r="KWF6" s="142"/>
      <c r="KWG6" s="142"/>
      <c r="KWH6" s="142"/>
      <c r="KWI6" s="142"/>
      <c r="KWJ6" s="142"/>
      <c r="KWK6" s="142"/>
      <c r="KWL6" s="142"/>
      <c r="KWM6" s="142"/>
      <c r="KWN6" s="142"/>
      <c r="KWO6" s="142"/>
      <c r="KWP6" s="142"/>
      <c r="KWQ6" s="142"/>
      <c r="KWR6" s="142"/>
      <c r="KWS6" s="142"/>
      <c r="KWT6" s="142"/>
      <c r="KWU6" s="142"/>
      <c r="KWV6" s="142"/>
      <c r="KWW6" s="142"/>
      <c r="KWX6" s="142"/>
      <c r="KWY6" s="142"/>
      <c r="KWZ6" s="142"/>
      <c r="KXA6" s="142"/>
      <c r="KXB6" s="142"/>
      <c r="KXC6" s="142"/>
      <c r="KXD6" s="142"/>
      <c r="KXE6" s="142"/>
      <c r="KXF6" s="142"/>
      <c r="KXG6" s="142"/>
      <c r="KXH6" s="142"/>
      <c r="KXI6" s="142"/>
      <c r="KXJ6" s="142"/>
      <c r="KXK6" s="142"/>
      <c r="KXL6" s="142"/>
      <c r="KXM6" s="142"/>
      <c r="KXN6" s="142"/>
      <c r="KXO6" s="142"/>
      <c r="KXP6" s="142"/>
      <c r="KXQ6" s="142"/>
      <c r="KXR6" s="142"/>
      <c r="KXS6" s="142"/>
      <c r="KXT6" s="142"/>
      <c r="KXU6" s="142"/>
      <c r="KXV6" s="142"/>
      <c r="KXW6" s="142"/>
      <c r="KXX6" s="142"/>
      <c r="KXY6" s="142"/>
      <c r="KXZ6" s="142"/>
      <c r="KYA6" s="142"/>
      <c r="KYB6" s="142"/>
      <c r="KYC6" s="142"/>
      <c r="KYD6" s="142"/>
      <c r="KYE6" s="142"/>
      <c r="KYF6" s="142"/>
      <c r="KYG6" s="142"/>
      <c r="KYH6" s="142"/>
      <c r="KYI6" s="142"/>
      <c r="KYJ6" s="142"/>
      <c r="KYK6" s="142"/>
      <c r="KYL6" s="142"/>
      <c r="KYM6" s="142"/>
      <c r="KYN6" s="142"/>
      <c r="KYO6" s="142"/>
      <c r="KYP6" s="142"/>
      <c r="KYQ6" s="142"/>
      <c r="KYR6" s="142"/>
      <c r="KYS6" s="142"/>
      <c r="KYT6" s="142"/>
      <c r="KYU6" s="142"/>
      <c r="KYV6" s="142"/>
      <c r="KYW6" s="142"/>
      <c r="KYX6" s="142"/>
      <c r="KYY6" s="142"/>
      <c r="KYZ6" s="142"/>
      <c r="KZA6" s="142"/>
      <c r="KZB6" s="142"/>
      <c r="KZC6" s="142"/>
      <c r="KZD6" s="142"/>
      <c r="KZE6" s="142"/>
      <c r="KZF6" s="142"/>
      <c r="KZG6" s="142"/>
      <c r="KZH6" s="142"/>
      <c r="KZI6" s="142"/>
      <c r="KZJ6" s="142"/>
      <c r="KZK6" s="142"/>
      <c r="KZL6" s="142"/>
      <c r="KZM6" s="142"/>
      <c r="KZN6" s="142"/>
      <c r="KZO6" s="142"/>
      <c r="KZP6" s="142"/>
      <c r="KZQ6" s="142"/>
      <c r="KZR6" s="142"/>
      <c r="KZS6" s="142"/>
      <c r="KZT6" s="142"/>
      <c r="KZU6" s="142"/>
      <c r="KZV6" s="142"/>
      <c r="KZW6" s="142"/>
      <c r="KZX6" s="142"/>
      <c r="KZY6" s="142"/>
      <c r="KZZ6" s="142"/>
      <c r="LAA6" s="142"/>
      <c r="LAB6" s="142"/>
      <c r="LAC6" s="142"/>
      <c r="LAD6" s="142"/>
      <c r="LAE6" s="142"/>
      <c r="LAF6" s="142"/>
      <c r="LAG6" s="142"/>
      <c r="LAH6" s="142"/>
      <c r="LAI6" s="142"/>
      <c r="LAJ6" s="142"/>
      <c r="LAK6" s="142"/>
      <c r="LAL6" s="142"/>
      <c r="LAM6" s="142"/>
      <c r="LAN6" s="142"/>
      <c r="LAO6" s="142"/>
      <c r="LAP6" s="142"/>
      <c r="LAQ6" s="142"/>
      <c r="LAR6" s="142"/>
      <c r="LAS6" s="142"/>
      <c r="LAT6" s="142"/>
      <c r="LAU6" s="142"/>
      <c r="LAV6" s="142"/>
      <c r="LAW6" s="142"/>
      <c r="LAX6" s="142"/>
      <c r="LAY6" s="142"/>
      <c r="LAZ6" s="142"/>
      <c r="LBA6" s="142"/>
      <c r="LBB6" s="142"/>
      <c r="LBC6" s="142"/>
      <c r="LBD6" s="142"/>
      <c r="LBE6" s="142"/>
      <c r="LBF6" s="142"/>
      <c r="LBG6" s="142"/>
      <c r="LBH6" s="142"/>
      <c r="LBI6" s="142"/>
      <c r="LBJ6" s="142"/>
      <c r="LBK6" s="142"/>
      <c r="LBL6" s="142"/>
      <c r="LBM6" s="142"/>
      <c r="LBN6" s="142"/>
      <c r="LBO6" s="142"/>
      <c r="LBP6" s="142"/>
      <c r="LBQ6" s="142"/>
      <c r="LBR6" s="142"/>
      <c r="LBS6" s="142"/>
      <c r="LBT6" s="142"/>
      <c r="LBU6" s="142"/>
      <c r="LBV6" s="142"/>
      <c r="LBW6" s="142"/>
      <c r="LBX6" s="142"/>
      <c r="LBY6" s="142"/>
      <c r="LBZ6" s="142"/>
      <c r="LCA6" s="142"/>
      <c r="LCB6" s="142"/>
      <c r="LCC6" s="142"/>
      <c r="LCD6" s="142"/>
      <c r="LCE6" s="142"/>
      <c r="LCF6" s="142"/>
      <c r="LCG6" s="142"/>
      <c r="LCH6" s="142"/>
      <c r="LCI6" s="142"/>
      <c r="LCJ6" s="142"/>
      <c r="LCK6" s="142"/>
      <c r="LCL6" s="142"/>
      <c r="LCM6" s="142"/>
      <c r="LCN6" s="142"/>
      <c r="LCO6" s="142"/>
      <c r="LCP6" s="142"/>
      <c r="LCQ6" s="142"/>
      <c r="LCR6" s="142"/>
      <c r="LCS6" s="142"/>
      <c r="LCT6" s="142"/>
      <c r="LCU6" s="142"/>
      <c r="LCV6" s="142"/>
      <c r="LCW6" s="142"/>
      <c r="LCX6" s="142"/>
      <c r="LCY6" s="142"/>
      <c r="LCZ6" s="142"/>
      <c r="LDA6" s="142"/>
      <c r="LDB6" s="142"/>
      <c r="LDC6" s="142"/>
      <c r="LDD6" s="142"/>
      <c r="LDE6" s="142"/>
      <c r="LDF6" s="142"/>
      <c r="LDG6" s="142"/>
      <c r="LDH6" s="142"/>
      <c r="LDI6" s="142"/>
      <c r="LDJ6" s="142"/>
      <c r="LDK6" s="142"/>
      <c r="LDL6" s="142"/>
      <c r="LDM6" s="142"/>
      <c r="LDN6" s="142"/>
      <c r="LDO6" s="142"/>
      <c r="LDP6" s="142"/>
      <c r="LDQ6" s="142"/>
      <c r="LDR6" s="142"/>
      <c r="LDS6" s="142"/>
      <c r="LDT6" s="142"/>
      <c r="LDU6" s="142"/>
      <c r="LDV6" s="142"/>
      <c r="LDW6" s="142"/>
      <c r="LDX6" s="142"/>
      <c r="LDY6" s="142"/>
      <c r="LDZ6" s="142"/>
      <c r="LEA6" s="142"/>
      <c r="LEB6" s="142"/>
      <c r="LEC6" s="142"/>
      <c r="LED6" s="142"/>
      <c r="LEE6" s="142"/>
      <c r="LEF6" s="142"/>
      <c r="LEG6" s="142"/>
      <c r="LEH6" s="142"/>
      <c r="LEI6" s="142"/>
      <c r="LEJ6" s="142"/>
      <c r="LEK6" s="142"/>
      <c r="LEL6" s="142"/>
      <c r="LEM6" s="142"/>
      <c r="LEN6" s="142"/>
      <c r="LEO6" s="142"/>
      <c r="LEP6" s="142"/>
      <c r="LEQ6" s="142"/>
      <c r="LER6" s="142"/>
      <c r="LES6" s="142"/>
      <c r="LET6" s="142"/>
      <c r="LEU6" s="142"/>
      <c r="LEV6" s="142"/>
      <c r="LEW6" s="142"/>
      <c r="LEX6" s="142"/>
      <c r="LEY6" s="142"/>
      <c r="LEZ6" s="142"/>
      <c r="LFA6" s="142"/>
      <c r="LFB6" s="142"/>
      <c r="LFC6" s="142"/>
      <c r="LFD6" s="142"/>
      <c r="LFE6" s="142"/>
      <c r="LFF6" s="142"/>
      <c r="LFG6" s="142"/>
      <c r="LFH6" s="142"/>
      <c r="LFI6" s="142"/>
      <c r="LFJ6" s="142"/>
      <c r="LFK6" s="142"/>
      <c r="LFL6" s="142"/>
      <c r="LFM6" s="142"/>
      <c r="LFN6" s="142"/>
      <c r="LFO6" s="142"/>
      <c r="LFP6" s="142"/>
      <c r="LFQ6" s="142"/>
      <c r="LFR6" s="142"/>
      <c r="LFS6" s="142"/>
      <c r="LFT6" s="142"/>
      <c r="LFU6" s="142"/>
      <c r="LFV6" s="142"/>
      <c r="LFW6" s="142"/>
      <c r="LFX6" s="142"/>
      <c r="LFY6" s="142"/>
      <c r="LFZ6" s="142"/>
      <c r="LGA6" s="142"/>
      <c r="LGB6" s="142"/>
      <c r="LGC6" s="142"/>
      <c r="LGD6" s="142"/>
      <c r="LGE6" s="142"/>
      <c r="LGF6" s="142"/>
      <c r="LGG6" s="142"/>
      <c r="LGH6" s="142"/>
      <c r="LGI6" s="142"/>
      <c r="LGJ6" s="142"/>
      <c r="LGK6" s="142"/>
      <c r="LGL6" s="142"/>
      <c r="LGM6" s="142"/>
      <c r="LGN6" s="142"/>
      <c r="LGO6" s="142"/>
      <c r="LGP6" s="142"/>
      <c r="LGQ6" s="142"/>
      <c r="LGR6" s="142"/>
      <c r="LGS6" s="142"/>
      <c r="LGT6" s="142"/>
      <c r="LGU6" s="142"/>
      <c r="LGV6" s="142"/>
      <c r="LGW6" s="142"/>
      <c r="LGX6" s="142"/>
      <c r="LGY6" s="142"/>
      <c r="LGZ6" s="142"/>
      <c r="LHA6" s="142"/>
      <c r="LHB6" s="142"/>
      <c r="LHC6" s="142"/>
      <c r="LHD6" s="142"/>
      <c r="LHE6" s="142"/>
      <c r="LHF6" s="142"/>
      <c r="LHG6" s="142"/>
      <c r="LHH6" s="142"/>
      <c r="LHI6" s="142"/>
      <c r="LHJ6" s="142"/>
      <c r="LHK6" s="142"/>
      <c r="LHL6" s="142"/>
      <c r="LHM6" s="142"/>
      <c r="LHN6" s="142"/>
      <c r="LHO6" s="142"/>
      <c r="LHP6" s="142"/>
      <c r="LHQ6" s="142"/>
      <c r="LHR6" s="142"/>
      <c r="LHS6" s="142"/>
      <c r="LHT6" s="142"/>
      <c r="LHU6" s="142"/>
      <c r="LHV6" s="142"/>
      <c r="LHW6" s="142"/>
      <c r="LHX6" s="142"/>
      <c r="LHY6" s="142"/>
      <c r="LHZ6" s="142"/>
      <c r="LIA6" s="142"/>
      <c r="LIB6" s="142"/>
      <c r="LIC6" s="142"/>
      <c r="LID6" s="142"/>
      <c r="LIE6" s="142"/>
      <c r="LIF6" s="142"/>
      <c r="LIG6" s="142"/>
      <c r="LIH6" s="142"/>
      <c r="LII6" s="142"/>
      <c r="LIJ6" s="142"/>
      <c r="LIK6" s="142"/>
      <c r="LIL6" s="142"/>
      <c r="LIM6" s="142"/>
      <c r="LIN6" s="142"/>
      <c r="LIO6" s="142"/>
      <c r="LIP6" s="142"/>
      <c r="LIQ6" s="142"/>
      <c r="LIR6" s="142"/>
      <c r="LIS6" s="142"/>
      <c r="LIT6" s="142"/>
      <c r="LIU6" s="142"/>
      <c r="LIV6" s="142"/>
      <c r="LIW6" s="142"/>
      <c r="LIX6" s="142"/>
      <c r="LIY6" s="142"/>
      <c r="LIZ6" s="142"/>
      <c r="LJA6" s="142"/>
      <c r="LJB6" s="142"/>
      <c r="LJC6" s="142"/>
      <c r="LJD6" s="142"/>
      <c r="LJE6" s="142"/>
      <c r="LJF6" s="142"/>
      <c r="LJG6" s="142"/>
      <c r="LJH6" s="142"/>
      <c r="LJI6" s="142"/>
      <c r="LJJ6" s="142"/>
      <c r="LJK6" s="142"/>
      <c r="LJL6" s="142"/>
      <c r="LJM6" s="142"/>
      <c r="LJN6" s="142"/>
      <c r="LJO6" s="142"/>
      <c r="LJP6" s="142"/>
      <c r="LJQ6" s="142"/>
      <c r="LJR6" s="142"/>
      <c r="LJS6" s="142"/>
      <c r="LJT6" s="142"/>
      <c r="LJU6" s="142"/>
      <c r="LJV6" s="142"/>
      <c r="LJW6" s="142"/>
      <c r="LJX6" s="142"/>
      <c r="LJY6" s="142"/>
      <c r="LJZ6" s="142"/>
      <c r="LKA6" s="142"/>
      <c r="LKB6" s="142"/>
      <c r="LKC6" s="142"/>
      <c r="LKD6" s="142"/>
      <c r="LKE6" s="142"/>
      <c r="LKF6" s="142"/>
      <c r="LKG6" s="142"/>
      <c r="LKH6" s="142"/>
      <c r="LKI6" s="142"/>
      <c r="LKJ6" s="142"/>
      <c r="LKK6" s="142"/>
      <c r="LKL6" s="142"/>
      <c r="LKM6" s="142"/>
      <c r="LKN6" s="142"/>
      <c r="LKO6" s="142"/>
      <c r="LKP6" s="142"/>
      <c r="LKQ6" s="142"/>
      <c r="LKR6" s="142"/>
      <c r="LKS6" s="142"/>
      <c r="LKT6" s="142"/>
      <c r="LKU6" s="142"/>
      <c r="LKV6" s="142"/>
      <c r="LKW6" s="142"/>
      <c r="LKX6" s="142"/>
      <c r="LKY6" s="142"/>
      <c r="LKZ6" s="142"/>
      <c r="LLA6" s="142"/>
      <c r="LLB6" s="142"/>
      <c r="LLC6" s="142"/>
      <c r="LLD6" s="142"/>
      <c r="LLE6" s="142"/>
      <c r="LLF6" s="142"/>
      <c r="LLG6" s="142"/>
      <c r="LLH6" s="142"/>
      <c r="LLI6" s="142"/>
      <c r="LLJ6" s="142"/>
      <c r="LLK6" s="142"/>
      <c r="LLL6" s="142"/>
      <c r="LLM6" s="142"/>
      <c r="LLN6" s="142"/>
      <c r="LLO6" s="142"/>
      <c r="LLP6" s="142"/>
      <c r="LLQ6" s="142"/>
      <c r="LLR6" s="142"/>
      <c r="LLS6" s="142"/>
      <c r="LLT6" s="142"/>
      <c r="LLU6" s="142"/>
      <c r="LLV6" s="142"/>
      <c r="LLW6" s="142"/>
      <c r="LLX6" s="142"/>
      <c r="LLY6" s="142"/>
      <c r="LLZ6" s="142"/>
      <c r="LMA6" s="142"/>
      <c r="LMB6" s="142"/>
      <c r="LMC6" s="142"/>
      <c r="LMD6" s="142"/>
      <c r="LME6" s="142"/>
      <c r="LMF6" s="142"/>
      <c r="LMG6" s="142"/>
      <c r="LMH6" s="142"/>
      <c r="LMI6" s="142"/>
      <c r="LMJ6" s="142"/>
      <c r="LMK6" s="142"/>
      <c r="LML6" s="142"/>
      <c r="LMM6" s="142"/>
      <c r="LMN6" s="142"/>
      <c r="LMO6" s="142"/>
      <c r="LMP6" s="142"/>
      <c r="LMQ6" s="142"/>
      <c r="LMR6" s="142"/>
      <c r="LMS6" s="142"/>
      <c r="LMT6" s="142"/>
      <c r="LMU6" s="142"/>
      <c r="LMV6" s="142"/>
      <c r="LMW6" s="142"/>
      <c r="LMX6" s="142"/>
      <c r="LMY6" s="142"/>
      <c r="LMZ6" s="142"/>
      <c r="LNA6" s="142"/>
      <c r="LNB6" s="142"/>
      <c r="LNC6" s="142"/>
      <c r="LND6" s="142"/>
      <c r="LNE6" s="142"/>
      <c r="LNF6" s="142"/>
      <c r="LNG6" s="142"/>
      <c r="LNH6" s="142"/>
      <c r="LNI6" s="142"/>
      <c r="LNJ6" s="142"/>
      <c r="LNK6" s="142"/>
      <c r="LNL6" s="142"/>
      <c r="LNM6" s="142"/>
      <c r="LNN6" s="142"/>
      <c r="LNO6" s="142"/>
      <c r="LNP6" s="142"/>
      <c r="LNQ6" s="142"/>
      <c r="LNR6" s="142"/>
      <c r="LNS6" s="142"/>
      <c r="LNT6" s="142"/>
      <c r="LNU6" s="142"/>
      <c r="LNV6" s="142"/>
      <c r="LNW6" s="142"/>
      <c r="LNX6" s="142"/>
      <c r="LNY6" s="142"/>
      <c r="LNZ6" s="142"/>
      <c r="LOA6" s="142"/>
      <c r="LOB6" s="142"/>
      <c r="LOC6" s="142"/>
      <c r="LOD6" s="142"/>
      <c r="LOE6" s="142"/>
      <c r="LOF6" s="142"/>
      <c r="LOG6" s="142"/>
      <c r="LOH6" s="142"/>
      <c r="LOI6" s="142"/>
      <c r="LOJ6" s="142"/>
      <c r="LOK6" s="142"/>
      <c r="LOL6" s="142"/>
      <c r="LOM6" s="142"/>
      <c r="LON6" s="142"/>
      <c r="LOO6" s="142"/>
      <c r="LOP6" s="142"/>
      <c r="LOQ6" s="142"/>
      <c r="LOR6" s="142"/>
      <c r="LOS6" s="142"/>
      <c r="LOT6" s="142"/>
      <c r="LOU6" s="142"/>
      <c r="LOV6" s="142"/>
      <c r="LOW6" s="142"/>
      <c r="LOX6" s="142"/>
      <c r="LOY6" s="142"/>
      <c r="LOZ6" s="142"/>
      <c r="LPA6" s="142"/>
      <c r="LPB6" s="142"/>
      <c r="LPC6" s="142"/>
      <c r="LPD6" s="142"/>
      <c r="LPE6" s="142"/>
      <c r="LPF6" s="142"/>
      <c r="LPG6" s="142"/>
      <c r="LPH6" s="142"/>
      <c r="LPI6" s="142"/>
      <c r="LPJ6" s="142"/>
      <c r="LPK6" s="142"/>
      <c r="LPL6" s="142"/>
      <c r="LPM6" s="142"/>
      <c r="LPN6" s="142"/>
      <c r="LPO6" s="142"/>
      <c r="LPP6" s="142"/>
      <c r="LPQ6" s="142"/>
      <c r="LPR6" s="142"/>
      <c r="LPS6" s="142"/>
      <c r="LPT6" s="142"/>
      <c r="LPU6" s="142"/>
      <c r="LPV6" s="142"/>
      <c r="LPW6" s="142"/>
      <c r="LPX6" s="142"/>
      <c r="LPY6" s="142"/>
      <c r="LPZ6" s="142"/>
      <c r="LQA6" s="142"/>
      <c r="LQB6" s="142"/>
      <c r="LQC6" s="142"/>
      <c r="LQD6" s="142"/>
      <c r="LQE6" s="142"/>
      <c r="LQF6" s="142"/>
      <c r="LQG6" s="142"/>
      <c r="LQH6" s="142"/>
      <c r="LQI6" s="142"/>
      <c r="LQJ6" s="142"/>
      <c r="LQK6" s="142"/>
      <c r="LQL6" s="142"/>
      <c r="LQM6" s="142"/>
      <c r="LQN6" s="142"/>
      <c r="LQO6" s="142"/>
      <c r="LQP6" s="142"/>
      <c r="LQQ6" s="142"/>
      <c r="LQR6" s="142"/>
      <c r="LQS6" s="142"/>
      <c r="LQT6" s="142"/>
      <c r="LQU6" s="142"/>
      <c r="LQV6" s="142"/>
      <c r="LQW6" s="142"/>
      <c r="LQX6" s="142"/>
      <c r="LQY6" s="142"/>
      <c r="LQZ6" s="142"/>
      <c r="LRA6" s="142"/>
      <c r="LRB6" s="142"/>
      <c r="LRC6" s="142"/>
      <c r="LRD6" s="142"/>
      <c r="LRE6" s="142"/>
      <c r="LRF6" s="142"/>
      <c r="LRG6" s="142"/>
      <c r="LRH6" s="142"/>
      <c r="LRI6" s="142"/>
      <c r="LRJ6" s="142"/>
      <c r="LRK6" s="142"/>
      <c r="LRL6" s="142"/>
      <c r="LRM6" s="142"/>
      <c r="LRN6" s="142"/>
      <c r="LRO6" s="142"/>
      <c r="LRP6" s="142"/>
      <c r="LRQ6" s="142"/>
      <c r="LRR6" s="142"/>
      <c r="LRS6" s="142"/>
      <c r="LRT6" s="142"/>
      <c r="LRU6" s="142"/>
      <c r="LRV6" s="142"/>
      <c r="LRW6" s="142"/>
      <c r="LRX6" s="142"/>
      <c r="LRY6" s="142"/>
      <c r="LRZ6" s="142"/>
      <c r="LSA6" s="142"/>
      <c r="LSB6" s="142"/>
      <c r="LSC6" s="142"/>
      <c r="LSD6" s="142"/>
      <c r="LSE6" s="142"/>
      <c r="LSF6" s="142"/>
      <c r="LSG6" s="142"/>
      <c r="LSH6" s="142"/>
      <c r="LSI6" s="142"/>
      <c r="LSJ6" s="142"/>
      <c r="LSK6" s="142"/>
      <c r="LSL6" s="142"/>
      <c r="LSM6" s="142"/>
      <c r="LSN6" s="142"/>
      <c r="LSO6" s="142"/>
      <c r="LSP6" s="142"/>
      <c r="LSQ6" s="142"/>
      <c r="LSR6" s="142"/>
      <c r="LSS6" s="142"/>
      <c r="LST6" s="142"/>
      <c r="LSU6" s="142"/>
      <c r="LSV6" s="142"/>
      <c r="LSW6" s="142"/>
      <c r="LSX6" s="142"/>
      <c r="LSY6" s="142"/>
      <c r="LSZ6" s="142"/>
      <c r="LTA6" s="142"/>
      <c r="LTB6" s="142"/>
      <c r="LTC6" s="142"/>
      <c r="LTD6" s="142"/>
      <c r="LTE6" s="142"/>
      <c r="LTF6" s="142"/>
      <c r="LTG6" s="142"/>
      <c r="LTH6" s="142"/>
      <c r="LTI6" s="142"/>
      <c r="LTJ6" s="142"/>
      <c r="LTK6" s="142"/>
      <c r="LTL6" s="142"/>
      <c r="LTM6" s="142"/>
      <c r="LTN6" s="142"/>
      <c r="LTO6" s="142"/>
      <c r="LTP6" s="142"/>
      <c r="LTQ6" s="142"/>
      <c r="LTR6" s="142"/>
      <c r="LTS6" s="142"/>
      <c r="LTT6" s="142"/>
      <c r="LTU6" s="142"/>
      <c r="LTV6" s="142"/>
      <c r="LTW6" s="142"/>
      <c r="LTX6" s="142"/>
      <c r="LTY6" s="142"/>
      <c r="LTZ6" s="142"/>
      <c r="LUA6" s="142"/>
      <c r="LUB6" s="142"/>
      <c r="LUC6" s="142"/>
      <c r="LUD6" s="142"/>
      <c r="LUE6" s="142"/>
      <c r="LUF6" s="142"/>
      <c r="LUG6" s="142"/>
      <c r="LUH6" s="142"/>
      <c r="LUI6" s="142"/>
      <c r="LUJ6" s="142"/>
      <c r="LUK6" s="142"/>
      <c r="LUL6" s="142"/>
      <c r="LUM6" s="142"/>
      <c r="LUN6" s="142"/>
      <c r="LUO6" s="142"/>
      <c r="LUP6" s="142"/>
      <c r="LUQ6" s="142"/>
      <c r="LUR6" s="142"/>
      <c r="LUS6" s="142"/>
      <c r="LUT6" s="142"/>
      <c r="LUU6" s="142"/>
      <c r="LUV6" s="142"/>
      <c r="LUW6" s="142"/>
      <c r="LUX6" s="142"/>
      <c r="LUY6" s="142"/>
      <c r="LUZ6" s="142"/>
      <c r="LVA6" s="142"/>
      <c r="LVB6" s="142"/>
      <c r="LVC6" s="142"/>
      <c r="LVD6" s="142"/>
      <c r="LVE6" s="142"/>
      <c r="LVF6" s="142"/>
      <c r="LVG6" s="142"/>
      <c r="LVH6" s="142"/>
      <c r="LVI6" s="142"/>
      <c r="LVJ6" s="142"/>
      <c r="LVK6" s="142"/>
      <c r="LVL6" s="142"/>
      <c r="LVM6" s="142"/>
      <c r="LVN6" s="142"/>
      <c r="LVO6" s="142"/>
      <c r="LVP6" s="142"/>
      <c r="LVQ6" s="142"/>
      <c r="LVR6" s="142"/>
      <c r="LVS6" s="142"/>
      <c r="LVT6" s="142"/>
      <c r="LVU6" s="142"/>
      <c r="LVV6" s="142"/>
      <c r="LVW6" s="142"/>
      <c r="LVX6" s="142"/>
      <c r="LVY6" s="142"/>
      <c r="LVZ6" s="142"/>
      <c r="LWA6" s="142"/>
      <c r="LWB6" s="142"/>
      <c r="LWC6" s="142"/>
      <c r="LWD6" s="142"/>
      <c r="LWE6" s="142"/>
      <c r="LWF6" s="142"/>
      <c r="LWG6" s="142"/>
      <c r="LWH6" s="142"/>
      <c r="LWI6" s="142"/>
      <c r="LWJ6" s="142"/>
      <c r="LWK6" s="142"/>
      <c r="LWL6" s="142"/>
      <c r="LWM6" s="142"/>
      <c r="LWN6" s="142"/>
      <c r="LWO6" s="142"/>
      <c r="LWP6" s="142"/>
      <c r="LWQ6" s="142"/>
      <c r="LWR6" s="142"/>
      <c r="LWS6" s="142"/>
      <c r="LWT6" s="142"/>
      <c r="LWU6" s="142"/>
      <c r="LWV6" s="142"/>
      <c r="LWW6" s="142"/>
      <c r="LWX6" s="142"/>
      <c r="LWY6" s="142"/>
      <c r="LWZ6" s="142"/>
      <c r="LXA6" s="142"/>
      <c r="LXB6" s="142"/>
      <c r="LXC6" s="142"/>
      <c r="LXD6" s="142"/>
      <c r="LXE6" s="142"/>
      <c r="LXF6" s="142"/>
      <c r="LXG6" s="142"/>
      <c r="LXH6" s="142"/>
      <c r="LXI6" s="142"/>
      <c r="LXJ6" s="142"/>
      <c r="LXK6" s="142"/>
      <c r="LXL6" s="142"/>
      <c r="LXM6" s="142"/>
      <c r="LXN6" s="142"/>
      <c r="LXO6" s="142"/>
      <c r="LXP6" s="142"/>
      <c r="LXQ6" s="142"/>
      <c r="LXR6" s="142"/>
      <c r="LXS6" s="142"/>
      <c r="LXT6" s="142"/>
      <c r="LXU6" s="142"/>
      <c r="LXV6" s="142"/>
      <c r="LXW6" s="142"/>
      <c r="LXX6" s="142"/>
      <c r="LXY6" s="142"/>
      <c r="LXZ6" s="142"/>
      <c r="LYA6" s="142"/>
      <c r="LYB6" s="142"/>
      <c r="LYC6" s="142"/>
      <c r="LYD6" s="142"/>
      <c r="LYE6" s="142"/>
      <c r="LYF6" s="142"/>
      <c r="LYG6" s="142"/>
      <c r="LYH6" s="142"/>
      <c r="LYI6" s="142"/>
      <c r="LYJ6" s="142"/>
      <c r="LYK6" s="142"/>
      <c r="LYL6" s="142"/>
      <c r="LYM6" s="142"/>
      <c r="LYN6" s="142"/>
      <c r="LYO6" s="142"/>
      <c r="LYP6" s="142"/>
      <c r="LYQ6" s="142"/>
      <c r="LYR6" s="142"/>
      <c r="LYS6" s="142"/>
      <c r="LYT6" s="142"/>
      <c r="LYU6" s="142"/>
      <c r="LYV6" s="142"/>
      <c r="LYW6" s="142"/>
      <c r="LYX6" s="142"/>
      <c r="LYY6" s="142"/>
      <c r="LYZ6" s="142"/>
      <c r="LZA6" s="142"/>
      <c r="LZB6" s="142"/>
      <c r="LZC6" s="142"/>
      <c r="LZD6" s="142"/>
      <c r="LZE6" s="142"/>
      <c r="LZF6" s="142"/>
      <c r="LZG6" s="142"/>
      <c r="LZH6" s="142"/>
      <c r="LZI6" s="142"/>
      <c r="LZJ6" s="142"/>
      <c r="LZK6" s="142"/>
      <c r="LZL6" s="142"/>
      <c r="LZM6" s="142"/>
      <c r="LZN6" s="142"/>
      <c r="LZO6" s="142"/>
      <c r="LZP6" s="142"/>
      <c r="LZQ6" s="142"/>
      <c r="LZR6" s="142"/>
      <c r="LZS6" s="142"/>
      <c r="LZT6" s="142"/>
      <c r="LZU6" s="142"/>
      <c r="LZV6" s="142"/>
      <c r="LZW6" s="142"/>
      <c r="LZX6" s="142"/>
      <c r="LZY6" s="142"/>
      <c r="LZZ6" s="142"/>
      <c r="MAA6" s="142"/>
      <c r="MAB6" s="142"/>
      <c r="MAC6" s="142"/>
      <c r="MAD6" s="142"/>
      <c r="MAE6" s="142"/>
      <c r="MAF6" s="142"/>
      <c r="MAG6" s="142"/>
      <c r="MAH6" s="142"/>
      <c r="MAI6" s="142"/>
      <c r="MAJ6" s="142"/>
      <c r="MAK6" s="142"/>
      <c r="MAL6" s="142"/>
      <c r="MAM6" s="142"/>
      <c r="MAN6" s="142"/>
      <c r="MAO6" s="142"/>
      <c r="MAP6" s="142"/>
      <c r="MAQ6" s="142"/>
      <c r="MAR6" s="142"/>
      <c r="MAS6" s="142"/>
      <c r="MAT6" s="142"/>
      <c r="MAU6" s="142"/>
      <c r="MAV6" s="142"/>
      <c r="MAW6" s="142"/>
      <c r="MAX6" s="142"/>
      <c r="MAY6" s="142"/>
      <c r="MAZ6" s="142"/>
      <c r="MBA6" s="142"/>
      <c r="MBB6" s="142"/>
      <c r="MBC6" s="142"/>
      <c r="MBD6" s="142"/>
      <c r="MBE6" s="142"/>
      <c r="MBF6" s="142"/>
      <c r="MBG6" s="142"/>
      <c r="MBH6" s="142"/>
      <c r="MBI6" s="142"/>
      <c r="MBJ6" s="142"/>
      <c r="MBK6" s="142"/>
      <c r="MBL6" s="142"/>
      <c r="MBM6" s="142"/>
      <c r="MBN6" s="142"/>
      <c r="MBO6" s="142"/>
      <c r="MBP6" s="142"/>
      <c r="MBQ6" s="142"/>
      <c r="MBR6" s="142"/>
      <c r="MBS6" s="142"/>
      <c r="MBT6" s="142"/>
      <c r="MBU6" s="142"/>
      <c r="MBV6" s="142"/>
      <c r="MBW6" s="142"/>
      <c r="MBX6" s="142"/>
      <c r="MBY6" s="142"/>
      <c r="MBZ6" s="142"/>
      <c r="MCA6" s="142"/>
      <c r="MCB6" s="142"/>
      <c r="MCC6" s="142"/>
      <c r="MCD6" s="142"/>
      <c r="MCE6" s="142"/>
      <c r="MCF6" s="142"/>
      <c r="MCG6" s="142"/>
      <c r="MCH6" s="142"/>
      <c r="MCI6" s="142"/>
      <c r="MCJ6" s="142"/>
      <c r="MCK6" s="142"/>
      <c r="MCL6" s="142"/>
      <c r="MCM6" s="142"/>
      <c r="MCN6" s="142"/>
      <c r="MCO6" s="142"/>
      <c r="MCP6" s="142"/>
      <c r="MCQ6" s="142"/>
      <c r="MCR6" s="142"/>
      <c r="MCS6" s="142"/>
      <c r="MCT6" s="142"/>
      <c r="MCU6" s="142"/>
      <c r="MCV6" s="142"/>
      <c r="MCW6" s="142"/>
      <c r="MCX6" s="142"/>
      <c r="MCY6" s="142"/>
      <c r="MCZ6" s="142"/>
      <c r="MDA6" s="142"/>
      <c r="MDB6" s="142"/>
      <c r="MDC6" s="142"/>
      <c r="MDD6" s="142"/>
      <c r="MDE6" s="142"/>
      <c r="MDF6" s="142"/>
      <c r="MDG6" s="142"/>
      <c r="MDH6" s="142"/>
      <c r="MDI6" s="142"/>
      <c r="MDJ6" s="142"/>
      <c r="MDK6" s="142"/>
      <c r="MDL6" s="142"/>
      <c r="MDM6" s="142"/>
      <c r="MDN6" s="142"/>
      <c r="MDO6" s="142"/>
      <c r="MDP6" s="142"/>
      <c r="MDQ6" s="142"/>
      <c r="MDR6" s="142"/>
      <c r="MDS6" s="142"/>
      <c r="MDT6" s="142"/>
      <c r="MDU6" s="142"/>
      <c r="MDV6" s="142"/>
      <c r="MDW6" s="142"/>
      <c r="MDX6" s="142"/>
      <c r="MDY6" s="142"/>
      <c r="MDZ6" s="142"/>
      <c r="MEA6" s="142"/>
      <c r="MEB6" s="142"/>
      <c r="MEC6" s="142"/>
      <c r="MED6" s="142"/>
      <c r="MEE6" s="142"/>
      <c r="MEF6" s="142"/>
      <c r="MEG6" s="142"/>
      <c r="MEH6" s="142"/>
      <c r="MEI6" s="142"/>
      <c r="MEJ6" s="142"/>
      <c r="MEK6" s="142"/>
      <c r="MEL6" s="142"/>
      <c r="MEM6" s="142"/>
      <c r="MEN6" s="142"/>
      <c r="MEO6" s="142"/>
      <c r="MEP6" s="142"/>
      <c r="MEQ6" s="142"/>
      <c r="MER6" s="142"/>
      <c r="MES6" s="142"/>
      <c r="MET6" s="142"/>
      <c r="MEU6" s="142"/>
      <c r="MEV6" s="142"/>
      <c r="MEW6" s="142"/>
      <c r="MEX6" s="142"/>
      <c r="MEY6" s="142"/>
      <c r="MEZ6" s="142"/>
      <c r="MFA6" s="142"/>
      <c r="MFB6" s="142"/>
      <c r="MFC6" s="142"/>
      <c r="MFD6" s="142"/>
      <c r="MFE6" s="142"/>
      <c r="MFF6" s="142"/>
      <c r="MFG6" s="142"/>
      <c r="MFH6" s="142"/>
      <c r="MFI6" s="142"/>
      <c r="MFJ6" s="142"/>
      <c r="MFK6" s="142"/>
      <c r="MFL6" s="142"/>
      <c r="MFM6" s="142"/>
      <c r="MFN6" s="142"/>
      <c r="MFO6" s="142"/>
      <c r="MFP6" s="142"/>
      <c r="MFQ6" s="142"/>
      <c r="MFR6" s="142"/>
      <c r="MFS6" s="142"/>
      <c r="MFT6" s="142"/>
      <c r="MFU6" s="142"/>
      <c r="MFV6" s="142"/>
      <c r="MFW6" s="142"/>
      <c r="MFX6" s="142"/>
      <c r="MFY6" s="142"/>
      <c r="MFZ6" s="142"/>
      <c r="MGA6" s="142"/>
      <c r="MGB6" s="142"/>
      <c r="MGC6" s="142"/>
      <c r="MGD6" s="142"/>
      <c r="MGE6" s="142"/>
      <c r="MGF6" s="142"/>
      <c r="MGG6" s="142"/>
      <c r="MGH6" s="142"/>
      <c r="MGI6" s="142"/>
      <c r="MGJ6" s="142"/>
      <c r="MGK6" s="142"/>
      <c r="MGL6" s="142"/>
      <c r="MGM6" s="142"/>
      <c r="MGN6" s="142"/>
      <c r="MGO6" s="142"/>
      <c r="MGP6" s="142"/>
      <c r="MGQ6" s="142"/>
      <c r="MGR6" s="142"/>
      <c r="MGS6" s="142"/>
      <c r="MGT6" s="142"/>
      <c r="MGU6" s="142"/>
      <c r="MGV6" s="142"/>
      <c r="MGW6" s="142"/>
      <c r="MGX6" s="142"/>
      <c r="MGY6" s="142"/>
      <c r="MGZ6" s="142"/>
      <c r="MHA6" s="142"/>
      <c r="MHB6" s="142"/>
      <c r="MHC6" s="142"/>
      <c r="MHD6" s="142"/>
      <c r="MHE6" s="142"/>
      <c r="MHF6" s="142"/>
      <c r="MHG6" s="142"/>
      <c r="MHH6" s="142"/>
      <c r="MHI6" s="142"/>
      <c r="MHJ6" s="142"/>
      <c r="MHK6" s="142"/>
      <c r="MHL6" s="142"/>
      <c r="MHM6" s="142"/>
      <c r="MHN6" s="142"/>
      <c r="MHO6" s="142"/>
      <c r="MHP6" s="142"/>
      <c r="MHQ6" s="142"/>
      <c r="MHR6" s="142"/>
      <c r="MHS6" s="142"/>
      <c r="MHT6" s="142"/>
      <c r="MHU6" s="142"/>
      <c r="MHV6" s="142"/>
      <c r="MHW6" s="142"/>
      <c r="MHX6" s="142"/>
      <c r="MHY6" s="142"/>
      <c r="MHZ6" s="142"/>
      <c r="MIA6" s="142"/>
      <c r="MIB6" s="142"/>
      <c r="MIC6" s="142"/>
      <c r="MID6" s="142"/>
      <c r="MIE6" s="142"/>
      <c r="MIF6" s="142"/>
      <c r="MIG6" s="142"/>
      <c r="MIH6" s="142"/>
      <c r="MII6" s="142"/>
      <c r="MIJ6" s="142"/>
      <c r="MIK6" s="142"/>
      <c r="MIL6" s="142"/>
      <c r="MIM6" s="142"/>
      <c r="MIN6" s="142"/>
      <c r="MIO6" s="142"/>
      <c r="MIP6" s="142"/>
      <c r="MIQ6" s="142"/>
      <c r="MIR6" s="142"/>
      <c r="MIS6" s="142"/>
      <c r="MIT6" s="142"/>
      <c r="MIU6" s="142"/>
      <c r="MIV6" s="142"/>
      <c r="MIW6" s="142"/>
      <c r="MIX6" s="142"/>
      <c r="MIY6" s="142"/>
      <c r="MIZ6" s="142"/>
      <c r="MJA6" s="142"/>
      <c r="MJB6" s="142"/>
      <c r="MJC6" s="142"/>
      <c r="MJD6" s="142"/>
      <c r="MJE6" s="142"/>
      <c r="MJF6" s="142"/>
      <c r="MJG6" s="142"/>
      <c r="MJH6" s="142"/>
      <c r="MJI6" s="142"/>
      <c r="MJJ6" s="142"/>
      <c r="MJK6" s="142"/>
      <c r="MJL6" s="142"/>
      <c r="MJM6" s="142"/>
      <c r="MJN6" s="142"/>
      <c r="MJO6" s="142"/>
      <c r="MJP6" s="142"/>
      <c r="MJQ6" s="142"/>
      <c r="MJR6" s="142"/>
      <c r="MJS6" s="142"/>
      <c r="MJT6" s="142"/>
      <c r="MJU6" s="142"/>
      <c r="MJV6" s="142"/>
      <c r="MJW6" s="142"/>
      <c r="MJX6" s="142"/>
      <c r="MJY6" s="142"/>
      <c r="MJZ6" s="142"/>
      <c r="MKA6" s="142"/>
      <c r="MKB6" s="142"/>
      <c r="MKC6" s="142"/>
      <c r="MKD6" s="142"/>
      <c r="MKE6" s="142"/>
      <c r="MKF6" s="142"/>
      <c r="MKG6" s="142"/>
      <c r="MKH6" s="142"/>
      <c r="MKI6" s="142"/>
      <c r="MKJ6" s="142"/>
      <c r="MKK6" s="142"/>
      <c r="MKL6" s="142"/>
      <c r="MKM6" s="142"/>
      <c r="MKN6" s="142"/>
      <c r="MKO6" s="142"/>
      <c r="MKP6" s="142"/>
      <c r="MKQ6" s="142"/>
      <c r="MKR6" s="142"/>
      <c r="MKS6" s="142"/>
      <c r="MKT6" s="142"/>
      <c r="MKU6" s="142"/>
      <c r="MKV6" s="142"/>
      <c r="MKW6" s="142"/>
      <c r="MKX6" s="142"/>
      <c r="MKY6" s="142"/>
      <c r="MKZ6" s="142"/>
      <c r="MLA6" s="142"/>
      <c r="MLB6" s="142"/>
      <c r="MLC6" s="142"/>
      <c r="MLD6" s="142"/>
      <c r="MLE6" s="142"/>
      <c r="MLF6" s="142"/>
      <c r="MLG6" s="142"/>
      <c r="MLH6" s="142"/>
      <c r="MLI6" s="142"/>
      <c r="MLJ6" s="142"/>
      <c r="MLK6" s="142"/>
      <c r="MLL6" s="142"/>
      <c r="MLM6" s="142"/>
      <c r="MLN6" s="142"/>
      <c r="MLO6" s="142"/>
      <c r="MLP6" s="142"/>
      <c r="MLQ6" s="142"/>
      <c r="MLR6" s="142"/>
      <c r="MLS6" s="142"/>
      <c r="MLT6" s="142"/>
      <c r="MLU6" s="142"/>
      <c r="MLV6" s="142"/>
      <c r="MLW6" s="142"/>
      <c r="MLX6" s="142"/>
      <c r="MLY6" s="142"/>
      <c r="MLZ6" s="142"/>
      <c r="MMA6" s="142"/>
      <c r="MMB6" s="142"/>
      <c r="MMC6" s="142"/>
      <c r="MMD6" s="142"/>
      <c r="MME6" s="142"/>
      <c r="MMF6" s="142"/>
      <c r="MMG6" s="142"/>
      <c r="MMH6" s="142"/>
      <c r="MMI6" s="142"/>
      <c r="MMJ6" s="142"/>
      <c r="MMK6" s="142"/>
      <c r="MML6" s="142"/>
      <c r="MMM6" s="142"/>
      <c r="MMN6" s="142"/>
      <c r="MMO6" s="142"/>
      <c r="MMP6" s="142"/>
      <c r="MMQ6" s="142"/>
      <c r="MMR6" s="142"/>
      <c r="MMS6" s="142"/>
      <c r="MMT6" s="142"/>
      <c r="MMU6" s="142"/>
      <c r="MMV6" s="142"/>
      <c r="MMW6" s="142"/>
      <c r="MMX6" s="142"/>
      <c r="MMY6" s="142"/>
      <c r="MMZ6" s="142"/>
      <c r="MNA6" s="142"/>
      <c r="MNB6" s="142"/>
      <c r="MNC6" s="142"/>
      <c r="MND6" s="142"/>
      <c r="MNE6" s="142"/>
      <c r="MNF6" s="142"/>
      <c r="MNG6" s="142"/>
      <c r="MNH6" s="142"/>
      <c r="MNI6" s="142"/>
      <c r="MNJ6" s="142"/>
      <c r="MNK6" s="142"/>
      <c r="MNL6" s="142"/>
      <c r="MNM6" s="142"/>
      <c r="MNN6" s="142"/>
      <c r="MNO6" s="142"/>
      <c r="MNP6" s="142"/>
      <c r="MNQ6" s="142"/>
      <c r="MNR6" s="142"/>
      <c r="MNS6" s="142"/>
      <c r="MNT6" s="142"/>
      <c r="MNU6" s="142"/>
      <c r="MNV6" s="142"/>
      <c r="MNW6" s="142"/>
      <c r="MNX6" s="142"/>
      <c r="MNY6" s="142"/>
      <c r="MNZ6" s="142"/>
      <c r="MOA6" s="142"/>
      <c r="MOB6" s="142"/>
      <c r="MOC6" s="142"/>
      <c r="MOD6" s="142"/>
      <c r="MOE6" s="142"/>
      <c r="MOF6" s="142"/>
      <c r="MOG6" s="142"/>
      <c r="MOH6" s="142"/>
      <c r="MOI6" s="142"/>
      <c r="MOJ6" s="142"/>
      <c r="MOK6" s="142"/>
      <c r="MOL6" s="142"/>
      <c r="MOM6" s="142"/>
      <c r="MON6" s="142"/>
      <c r="MOO6" s="142"/>
      <c r="MOP6" s="142"/>
      <c r="MOQ6" s="142"/>
      <c r="MOR6" s="142"/>
      <c r="MOS6" s="142"/>
      <c r="MOT6" s="142"/>
      <c r="MOU6" s="142"/>
      <c r="MOV6" s="142"/>
      <c r="MOW6" s="142"/>
      <c r="MOX6" s="142"/>
      <c r="MOY6" s="142"/>
      <c r="MOZ6" s="142"/>
      <c r="MPA6" s="142"/>
      <c r="MPB6" s="142"/>
      <c r="MPC6" s="142"/>
      <c r="MPD6" s="142"/>
      <c r="MPE6" s="142"/>
      <c r="MPF6" s="142"/>
      <c r="MPG6" s="142"/>
      <c r="MPH6" s="142"/>
      <c r="MPI6" s="142"/>
      <c r="MPJ6" s="142"/>
      <c r="MPK6" s="142"/>
      <c r="MPL6" s="142"/>
      <c r="MPM6" s="142"/>
      <c r="MPN6" s="142"/>
      <c r="MPO6" s="142"/>
      <c r="MPP6" s="142"/>
      <c r="MPQ6" s="142"/>
      <c r="MPR6" s="142"/>
      <c r="MPS6" s="142"/>
      <c r="MPT6" s="142"/>
      <c r="MPU6" s="142"/>
      <c r="MPV6" s="142"/>
      <c r="MPW6" s="142"/>
      <c r="MPX6" s="142"/>
      <c r="MPY6" s="142"/>
      <c r="MPZ6" s="142"/>
      <c r="MQA6" s="142"/>
      <c r="MQB6" s="142"/>
      <c r="MQC6" s="142"/>
      <c r="MQD6" s="142"/>
      <c r="MQE6" s="142"/>
      <c r="MQF6" s="142"/>
      <c r="MQG6" s="142"/>
      <c r="MQH6" s="142"/>
      <c r="MQI6" s="142"/>
      <c r="MQJ6" s="142"/>
      <c r="MQK6" s="142"/>
      <c r="MQL6" s="142"/>
      <c r="MQM6" s="142"/>
      <c r="MQN6" s="142"/>
      <c r="MQO6" s="142"/>
      <c r="MQP6" s="142"/>
      <c r="MQQ6" s="142"/>
      <c r="MQR6" s="142"/>
      <c r="MQS6" s="142"/>
      <c r="MQT6" s="142"/>
      <c r="MQU6" s="142"/>
      <c r="MQV6" s="142"/>
      <c r="MQW6" s="142"/>
      <c r="MQX6" s="142"/>
      <c r="MQY6" s="142"/>
      <c r="MQZ6" s="142"/>
      <c r="MRA6" s="142"/>
      <c r="MRB6" s="142"/>
      <c r="MRC6" s="142"/>
      <c r="MRD6" s="142"/>
      <c r="MRE6" s="142"/>
      <c r="MRF6" s="142"/>
      <c r="MRG6" s="142"/>
      <c r="MRH6" s="142"/>
      <c r="MRI6" s="142"/>
      <c r="MRJ6" s="142"/>
      <c r="MRK6" s="142"/>
      <c r="MRL6" s="142"/>
      <c r="MRM6" s="142"/>
      <c r="MRN6" s="142"/>
      <c r="MRO6" s="142"/>
      <c r="MRP6" s="142"/>
      <c r="MRQ6" s="142"/>
      <c r="MRR6" s="142"/>
      <c r="MRS6" s="142"/>
      <c r="MRT6" s="142"/>
      <c r="MRU6" s="142"/>
      <c r="MRV6" s="142"/>
      <c r="MRW6" s="142"/>
      <c r="MRX6" s="142"/>
      <c r="MRY6" s="142"/>
      <c r="MRZ6" s="142"/>
      <c r="MSA6" s="142"/>
      <c r="MSB6" s="142"/>
      <c r="MSC6" s="142"/>
      <c r="MSD6" s="142"/>
      <c r="MSE6" s="142"/>
      <c r="MSF6" s="142"/>
      <c r="MSG6" s="142"/>
      <c r="MSH6" s="142"/>
      <c r="MSI6" s="142"/>
      <c r="MSJ6" s="142"/>
      <c r="MSK6" s="142"/>
      <c r="MSL6" s="142"/>
      <c r="MSM6" s="142"/>
      <c r="MSN6" s="142"/>
      <c r="MSO6" s="142"/>
      <c r="MSP6" s="142"/>
      <c r="MSQ6" s="142"/>
      <c r="MSR6" s="142"/>
      <c r="MSS6" s="142"/>
      <c r="MST6" s="142"/>
      <c r="MSU6" s="142"/>
      <c r="MSV6" s="142"/>
      <c r="MSW6" s="142"/>
      <c r="MSX6" s="142"/>
      <c r="MSY6" s="142"/>
      <c r="MSZ6" s="142"/>
      <c r="MTA6" s="142"/>
      <c r="MTB6" s="142"/>
      <c r="MTC6" s="142"/>
      <c r="MTD6" s="142"/>
      <c r="MTE6" s="142"/>
      <c r="MTF6" s="142"/>
      <c r="MTG6" s="142"/>
      <c r="MTH6" s="142"/>
      <c r="MTI6" s="142"/>
      <c r="MTJ6" s="142"/>
      <c r="MTK6" s="142"/>
      <c r="MTL6" s="142"/>
      <c r="MTM6" s="142"/>
      <c r="MTN6" s="142"/>
      <c r="MTO6" s="142"/>
      <c r="MTP6" s="142"/>
      <c r="MTQ6" s="142"/>
      <c r="MTR6" s="142"/>
      <c r="MTS6" s="142"/>
      <c r="MTT6" s="142"/>
      <c r="MTU6" s="142"/>
      <c r="MTV6" s="142"/>
      <c r="MTW6" s="142"/>
      <c r="MTX6" s="142"/>
      <c r="MTY6" s="142"/>
      <c r="MTZ6" s="142"/>
      <c r="MUA6" s="142"/>
      <c r="MUB6" s="142"/>
      <c r="MUC6" s="142"/>
      <c r="MUD6" s="142"/>
      <c r="MUE6" s="142"/>
      <c r="MUF6" s="142"/>
      <c r="MUG6" s="142"/>
      <c r="MUH6" s="142"/>
      <c r="MUI6" s="142"/>
      <c r="MUJ6" s="142"/>
      <c r="MUK6" s="142"/>
      <c r="MUL6" s="142"/>
      <c r="MUM6" s="142"/>
      <c r="MUN6" s="142"/>
      <c r="MUO6" s="142"/>
      <c r="MUP6" s="142"/>
      <c r="MUQ6" s="142"/>
      <c r="MUR6" s="142"/>
      <c r="MUS6" s="142"/>
      <c r="MUT6" s="142"/>
      <c r="MUU6" s="142"/>
      <c r="MUV6" s="142"/>
      <c r="MUW6" s="142"/>
      <c r="MUX6" s="142"/>
      <c r="MUY6" s="142"/>
      <c r="MUZ6" s="142"/>
      <c r="MVA6" s="142"/>
      <c r="MVB6" s="142"/>
      <c r="MVC6" s="142"/>
      <c r="MVD6" s="142"/>
      <c r="MVE6" s="142"/>
      <c r="MVF6" s="142"/>
      <c r="MVG6" s="142"/>
      <c r="MVH6" s="142"/>
      <c r="MVI6" s="142"/>
      <c r="MVJ6" s="142"/>
      <c r="MVK6" s="142"/>
      <c r="MVL6" s="142"/>
      <c r="MVM6" s="142"/>
      <c r="MVN6" s="142"/>
      <c r="MVO6" s="142"/>
      <c r="MVP6" s="142"/>
      <c r="MVQ6" s="142"/>
      <c r="MVR6" s="142"/>
      <c r="MVS6" s="142"/>
      <c r="MVT6" s="142"/>
      <c r="MVU6" s="142"/>
      <c r="MVV6" s="142"/>
      <c r="MVW6" s="142"/>
      <c r="MVX6" s="142"/>
      <c r="MVY6" s="142"/>
      <c r="MVZ6" s="142"/>
      <c r="MWA6" s="142"/>
      <c r="MWB6" s="142"/>
      <c r="MWC6" s="142"/>
      <c r="MWD6" s="142"/>
      <c r="MWE6" s="142"/>
      <c r="MWF6" s="142"/>
      <c r="MWG6" s="142"/>
      <c r="MWH6" s="142"/>
      <c r="MWI6" s="142"/>
      <c r="MWJ6" s="142"/>
      <c r="MWK6" s="142"/>
      <c r="MWL6" s="142"/>
      <c r="MWM6" s="142"/>
      <c r="MWN6" s="142"/>
      <c r="MWO6" s="142"/>
      <c r="MWP6" s="142"/>
      <c r="MWQ6" s="142"/>
      <c r="MWR6" s="142"/>
      <c r="MWS6" s="142"/>
      <c r="MWT6" s="142"/>
      <c r="MWU6" s="142"/>
      <c r="MWV6" s="142"/>
      <c r="MWW6" s="142"/>
      <c r="MWX6" s="142"/>
      <c r="MWY6" s="142"/>
      <c r="MWZ6" s="142"/>
      <c r="MXA6" s="142"/>
      <c r="MXB6" s="142"/>
      <c r="MXC6" s="142"/>
      <c r="MXD6" s="142"/>
      <c r="MXE6" s="142"/>
      <c r="MXF6" s="142"/>
      <c r="MXG6" s="142"/>
      <c r="MXH6" s="142"/>
      <c r="MXI6" s="142"/>
      <c r="MXJ6" s="142"/>
      <c r="MXK6" s="142"/>
      <c r="MXL6" s="142"/>
      <c r="MXM6" s="142"/>
      <c r="MXN6" s="142"/>
      <c r="MXO6" s="142"/>
      <c r="MXP6" s="142"/>
      <c r="MXQ6" s="142"/>
      <c r="MXR6" s="142"/>
      <c r="MXS6" s="142"/>
      <c r="MXT6" s="142"/>
      <c r="MXU6" s="142"/>
      <c r="MXV6" s="142"/>
      <c r="MXW6" s="142"/>
      <c r="MXX6" s="142"/>
      <c r="MXY6" s="142"/>
      <c r="MXZ6" s="142"/>
      <c r="MYA6" s="142"/>
      <c r="MYB6" s="142"/>
      <c r="MYC6" s="142"/>
      <c r="MYD6" s="142"/>
      <c r="MYE6" s="142"/>
      <c r="MYF6" s="142"/>
      <c r="MYG6" s="142"/>
      <c r="MYH6" s="142"/>
      <c r="MYI6" s="142"/>
      <c r="MYJ6" s="142"/>
      <c r="MYK6" s="142"/>
      <c r="MYL6" s="142"/>
      <c r="MYM6" s="142"/>
      <c r="MYN6" s="142"/>
      <c r="MYO6" s="142"/>
      <c r="MYP6" s="142"/>
      <c r="MYQ6" s="142"/>
      <c r="MYR6" s="142"/>
      <c r="MYS6" s="142"/>
      <c r="MYT6" s="142"/>
      <c r="MYU6" s="142"/>
      <c r="MYV6" s="142"/>
      <c r="MYW6" s="142"/>
      <c r="MYX6" s="142"/>
      <c r="MYY6" s="142"/>
      <c r="MYZ6" s="142"/>
      <c r="MZA6" s="142"/>
      <c r="MZB6" s="142"/>
      <c r="MZC6" s="142"/>
      <c r="MZD6" s="142"/>
      <c r="MZE6" s="142"/>
      <c r="MZF6" s="142"/>
      <c r="MZG6" s="142"/>
      <c r="MZH6" s="142"/>
      <c r="MZI6" s="142"/>
      <c r="MZJ6" s="142"/>
      <c r="MZK6" s="142"/>
      <c r="MZL6" s="142"/>
      <c r="MZM6" s="142"/>
      <c r="MZN6" s="142"/>
      <c r="MZO6" s="142"/>
      <c r="MZP6" s="142"/>
      <c r="MZQ6" s="142"/>
      <c r="MZR6" s="142"/>
      <c r="MZS6" s="142"/>
      <c r="MZT6" s="142"/>
      <c r="MZU6" s="142"/>
      <c r="MZV6" s="142"/>
      <c r="MZW6" s="142"/>
      <c r="MZX6" s="142"/>
      <c r="MZY6" s="142"/>
      <c r="MZZ6" s="142"/>
      <c r="NAA6" s="142"/>
      <c r="NAB6" s="142"/>
      <c r="NAC6" s="142"/>
      <c r="NAD6" s="142"/>
      <c r="NAE6" s="142"/>
      <c r="NAF6" s="142"/>
      <c r="NAG6" s="142"/>
      <c r="NAH6" s="142"/>
      <c r="NAI6" s="142"/>
      <c r="NAJ6" s="142"/>
      <c r="NAK6" s="142"/>
      <c r="NAL6" s="142"/>
      <c r="NAM6" s="142"/>
      <c r="NAN6" s="142"/>
      <c r="NAO6" s="142"/>
      <c r="NAP6" s="142"/>
      <c r="NAQ6" s="142"/>
      <c r="NAR6" s="142"/>
      <c r="NAS6" s="142"/>
      <c r="NAT6" s="142"/>
      <c r="NAU6" s="142"/>
      <c r="NAV6" s="142"/>
      <c r="NAW6" s="142"/>
      <c r="NAX6" s="142"/>
      <c r="NAY6" s="142"/>
      <c r="NAZ6" s="142"/>
      <c r="NBA6" s="142"/>
      <c r="NBB6" s="142"/>
      <c r="NBC6" s="142"/>
      <c r="NBD6" s="142"/>
      <c r="NBE6" s="142"/>
      <c r="NBF6" s="142"/>
      <c r="NBG6" s="142"/>
      <c r="NBH6" s="142"/>
      <c r="NBI6" s="142"/>
      <c r="NBJ6" s="142"/>
      <c r="NBK6" s="142"/>
      <c r="NBL6" s="142"/>
      <c r="NBM6" s="142"/>
      <c r="NBN6" s="142"/>
      <c r="NBO6" s="142"/>
      <c r="NBP6" s="142"/>
      <c r="NBQ6" s="142"/>
      <c r="NBR6" s="142"/>
      <c r="NBS6" s="142"/>
      <c r="NBT6" s="142"/>
      <c r="NBU6" s="142"/>
      <c r="NBV6" s="142"/>
      <c r="NBW6" s="142"/>
      <c r="NBX6" s="142"/>
      <c r="NBY6" s="142"/>
      <c r="NBZ6" s="142"/>
      <c r="NCA6" s="142"/>
      <c r="NCB6" s="142"/>
      <c r="NCC6" s="142"/>
      <c r="NCD6" s="142"/>
      <c r="NCE6" s="142"/>
      <c r="NCF6" s="142"/>
      <c r="NCG6" s="142"/>
      <c r="NCH6" s="142"/>
      <c r="NCI6" s="142"/>
      <c r="NCJ6" s="142"/>
      <c r="NCK6" s="142"/>
      <c r="NCL6" s="142"/>
      <c r="NCM6" s="142"/>
      <c r="NCN6" s="142"/>
      <c r="NCO6" s="142"/>
      <c r="NCP6" s="142"/>
      <c r="NCQ6" s="142"/>
      <c r="NCR6" s="142"/>
      <c r="NCS6" s="142"/>
      <c r="NCT6" s="142"/>
      <c r="NCU6" s="142"/>
      <c r="NCV6" s="142"/>
      <c r="NCW6" s="142"/>
      <c r="NCX6" s="142"/>
      <c r="NCY6" s="142"/>
      <c r="NCZ6" s="142"/>
      <c r="NDA6" s="142"/>
      <c r="NDB6" s="142"/>
      <c r="NDC6" s="142"/>
      <c r="NDD6" s="142"/>
      <c r="NDE6" s="142"/>
      <c r="NDF6" s="142"/>
      <c r="NDG6" s="142"/>
      <c r="NDH6" s="142"/>
      <c r="NDI6" s="142"/>
      <c r="NDJ6" s="142"/>
      <c r="NDK6" s="142"/>
      <c r="NDL6" s="142"/>
      <c r="NDM6" s="142"/>
      <c r="NDN6" s="142"/>
      <c r="NDO6" s="142"/>
      <c r="NDP6" s="142"/>
      <c r="NDQ6" s="142"/>
      <c r="NDR6" s="142"/>
      <c r="NDS6" s="142"/>
      <c r="NDT6" s="142"/>
      <c r="NDU6" s="142"/>
      <c r="NDV6" s="142"/>
      <c r="NDW6" s="142"/>
      <c r="NDX6" s="142"/>
      <c r="NDY6" s="142"/>
      <c r="NDZ6" s="142"/>
      <c r="NEA6" s="142"/>
      <c r="NEB6" s="142"/>
      <c r="NEC6" s="142"/>
      <c r="NED6" s="142"/>
      <c r="NEE6" s="142"/>
      <c r="NEF6" s="142"/>
      <c r="NEG6" s="142"/>
      <c r="NEH6" s="142"/>
      <c r="NEI6" s="142"/>
      <c r="NEJ6" s="142"/>
      <c r="NEK6" s="142"/>
      <c r="NEL6" s="142"/>
      <c r="NEM6" s="142"/>
      <c r="NEN6" s="142"/>
      <c r="NEO6" s="142"/>
      <c r="NEP6" s="142"/>
      <c r="NEQ6" s="142"/>
      <c r="NER6" s="142"/>
      <c r="NES6" s="142"/>
      <c r="NET6" s="142"/>
      <c r="NEU6" s="142"/>
      <c r="NEV6" s="142"/>
      <c r="NEW6" s="142"/>
      <c r="NEX6" s="142"/>
      <c r="NEY6" s="142"/>
      <c r="NEZ6" s="142"/>
      <c r="NFA6" s="142"/>
      <c r="NFB6" s="142"/>
      <c r="NFC6" s="142"/>
      <c r="NFD6" s="142"/>
      <c r="NFE6" s="142"/>
      <c r="NFF6" s="142"/>
      <c r="NFG6" s="142"/>
      <c r="NFH6" s="142"/>
      <c r="NFI6" s="142"/>
      <c r="NFJ6" s="142"/>
      <c r="NFK6" s="142"/>
      <c r="NFL6" s="142"/>
      <c r="NFM6" s="142"/>
      <c r="NFN6" s="142"/>
      <c r="NFO6" s="142"/>
      <c r="NFP6" s="142"/>
      <c r="NFQ6" s="142"/>
      <c r="NFR6" s="142"/>
      <c r="NFS6" s="142"/>
      <c r="NFT6" s="142"/>
      <c r="NFU6" s="142"/>
      <c r="NFV6" s="142"/>
      <c r="NFW6" s="142"/>
      <c r="NFX6" s="142"/>
      <c r="NFY6" s="142"/>
      <c r="NFZ6" s="142"/>
      <c r="NGA6" s="142"/>
      <c r="NGB6" s="142"/>
      <c r="NGC6" s="142"/>
      <c r="NGD6" s="142"/>
      <c r="NGE6" s="142"/>
      <c r="NGF6" s="142"/>
      <c r="NGG6" s="142"/>
      <c r="NGH6" s="142"/>
      <c r="NGI6" s="142"/>
      <c r="NGJ6" s="142"/>
      <c r="NGK6" s="142"/>
      <c r="NGL6" s="142"/>
      <c r="NGM6" s="142"/>
      <c r="NGN6" s="142"/>
      <c r="NGO6" s="142"/>
      <c r="NGP6" s="142"/>
      <c r="NGQ6" s="142"/>
      <c r="NGR6" s="142"/>
      <c r="NGS6" s="142"/>
      <c r="NGT6" s="142"/>
      <c r="NGU6" s="142"/>
      <c r="NGV6" s="142"/>
      <c r="NGW6" s="142"/>
      <c r="NGX6" s="142"/>
      <c r="NGY6" s="142"/>
      <c r="NGZ6" s="142"/>
      <c r="NHA6" s="142"/>
      <c r="NHB6" s="142"/>
      <c r="NHC6" s="142"/>
      <c r="NHD6" s="142"/>
      <c r="NHE6" s="142"/>
      <c r="NHF6" s="142"/>
      <c r="NHG6" s="142"/>
      <c r="NHH6" s="142"/>
      <c r="NHI6" s="142"/>
      <c r="NHJ6" s="142"/>
      <c r="NHK6" s="142"/>
      <c r="NHL6" s="142"/>
      <c r="NHM6" s="142"/>
      <c r="NHN6" s="142"/>
      <c r="NHO6" s="142"/>
      <c r="NHP6" s="142"/>
      <c r="NHQ6" s="142"/>
      <c r="NHR6" s="142"/>
      <c r="NHS6" s="142"/>
      <c r="NHT6" s="142"/>
      <c r="NHU6" s="142"/>
      <c r="NHV6" s="142"/>
      <c r="NHW6" s="142"/>
      <c r="NHX6" s="142"/>
      <c r="NHY6" s="142"/>
      <c r="NHZ6" s="142"/>
      <c r="NIA6" s="142"/>
      <c r="NIB6" s="142"/>
      <c r="NIC6" s="142"/>
      <c r="NID6" s="142"/>
      <c r="NIE6" s="142"/>
      <c r="NIF6" s="142"/>
      <c r="NIG6" s="142"/>
      <c r="NIH6" s="142"/>
      <c r="NII6" s="142"/>
      <c r="NIJ6" s="142"/>
      <c r="NIK6" s="142"/>
      <c r="NIL6" s="142"/>
      <c r="NIM6" s="142"/>
      <c r="NIN6" s="142"/>
      <c r="NIO6" s="142"/>
      <c r="NIP6" s="142"/>
      <c r="NIQ6" s="142"/>
      <c r="NIR6" s="142"/>
      <c r="NIS6" s="142"/>
      <c r="NIT6" s="142"/>
      <c r="NIU6" s="142"/>
      <c r="NIV6" s="142"/>
      <c r="NIW6" s="142"/>
      <c r="NIX6" s="142"/>
      <c r="NIY6" s="142"/>
      <c r="NIZ6" s="142"/>
      <c r="NJA6" s="142"/>
      <c r="NJB6" s="142"/>
      <c r="NJC6" s="142"/>
      <c r="NJD6" s="142"/>
      <c r="NJE6" s="142"/>
      <c r="NJF6" s="142"/>
      <c r="NJG6" s="142"/>
      <c r="NJH6" s="142"/>
      <c r="NJI6" s="142"/>
      <c r="NJJ6" s="142"/>
      <c r="NJK6" s="142"/>
      <c r="NJL6" s="142"/>
      <c r="NJM6" s="142"/>
      <c r="NJN6" s="142"/>
      <c r="NJO6" s="142"/>
      <c r="NJP6" s="142"/>
      <c r="NJQ6" s="142"/>
      <c r="NJR6" s="142"/>
      <c r="NJS6" s="142"/>
      <c r="NJT6" s="142"/>
      <c r="NJU6" s="142"/>
      <c r="NJV6" s="142"/>
      <c r="NJW6" s="142"/>
      <c r="NJX6" s="142"/>
      <c r="NJY6" s="142"/>
      <c r="NJZ6" s="142"/>
      <c r="NKA6" s="142"/>
      <c r="NKB6" s="142"/>
      <c r="NKC6" s="142"/>
      <c r="NKD6" s="142"/>
      <c r="NKE6" s="142"/>
      <c r="NKF6" s="142"/>
      <c r="NKG6" s="142"/>
      <c r="NKH6" s="142"/>
      <c r="NKI6" s="142"/>
      <c r="NKJ6" s="142"/>
      <c r="NKK6" s="142"/>
      <c r="NKL6" s="142"/>
      <c r="NKM6" s="142"/>
      <c r="NKN6" s="142"/>
      <c r="NKO6" s="142"/>
      <c r="NKP6" s="142"/>
      <c r="NKQ6" s="142"/>
      <c r="NKR6" s="142"/>
      <c r="NKS6" s="142"/>
      <c r="NKT6" s="142"/>
      <c r="NKU6" s="142"/>
      <c r="NKV6" s="142"/>
      <c r="NKW6" s="142"/>
      <c r="NKX6" s="142"/>
      <c r="NKY6" s="142"/>
      <c r="NKZ6" s="142"/>
      <c r="NLA6" s="142"/>
      <c r="NLB6" s="142"/>
      <c r="NLC6" s="142"/>
      <c r="NLD6" s="142"/>
      <c r="NLE6" s="142"/>
      <c r="NLF6" s="142"/>
      <c r="NLG6" s="142"/>
      <c r="NLH6" s="142"/>
      <c r="NLI6" s="142"/>
      <c r="NLJ6" s="142"/>
      <c r="NLK6" s="142"/>
      <c r="NLL6" s="142"/>
      <c r="NLM6" s="142"/>
      <c r="NLN6" s="142"/>
      <c r="NLO6" s="142"/>
      <c r="NLP6" s="142"/>
      <c r="NLQ6" s="142"/>
      <c r="NLR6" s="142"/>
      <c r="NLS6" s="142"/>
      <c r="NLT6" s="142"/>
      <c r="NLU6" s="142"/>
      <c r="NLV6" s="142"/>
      <c r="NLW6" s="142"/>
      <c r="NLX6" s="142"/>
      <c r="NLY6" s="142"/>
      <c r="NLZ6" s="142"/>
      <c r="NMA6" s="142"/>
      <c r="NMB6" s="142"/>
      <c r="NMC6" s="142"/>
      <c r="NMD6" s="142"/>
      <c r="NME6" s="142"/>
      <c r="NMF6" s="142"/>
      <c r="NMG6" s="142"/>
      <c r="NMH6" s="142"/>
      <c r="NMI6" s="142"/>
      <c r="NMJ6" s="142"/>
      <c r="NMK6" s="142"/>
      <c r="NML6" s="142"/>
      <c r="NMM6" s="142"/>
      <c r="NMN6" s="142"/>
      <c r="NMO6" s="142"/>
      <c r="NMP6" s="142"/>
      <c r="NMQ6" s="142"/>
      <c r="NMR6" s="142"/>
      <c r="NMS6" s="142"/>
      <c r="NMT6" s="142"/>
      <c r="NMU6" s="142"/>
      <c r="NMV6" s="142"/>
      <c r="NMW6" s="142"/>
      <c r="NMX6" s="142"/>
      <c r="NMY6" s="142"/>
      <c r="NMZ6" s="142"/>
      <c r="NNA6" s="142"/>
      <c r="NNB6" s="142"/>
      <c r="NNC6" s="142"/>
      <c r="NND6" s="142"/>
      <c r="NNE6" s="142"/>
      <c r="NNF6" s="142"/>
      <c r="NNG6" s="142"/>
      <c r="NNH6" s="142"/>
      <c r="NNI6" s="142"/>
      <c r="NNJ6" s="142"/>
      <c r="NNK6" s="142"/>
      <c r="NNL6" s="142"/>
      <c r="NNM6" s="142"/>
      <c r="NNN6" s="142"/>
      <c r="NNO6" s="142"/>
      <c r="NNP6" s="142"/>
      <c r="NNQ6" s="142"/>
      <c r="NNR6" s="142"/>
      <c r="NNS6" s="142"/>
      <c r="NNT6" s="142"/>
      <c r="NNU6" s="142"/>
      <c r="NNV6" s="142"/>
      <c r="NNW6" s="142"/>
      <c r="NNX6" s="142"/>
      <c r="NNY6" s="142"/>
      <c r="NNZ6" s="142"/>
      <c r="NOA6" s="142"/>
      <c r="NOB6" s="142"/>
      <c r="NOC6" s="142"/>
      <c r="NOD6" s="142"/>
      <c r="NOE6" s="142"/>
      <c r="NOF6" s="142"/>
      <c r="NOG6" s="142"/>
      <c r="NOH6" s="142"/>
      <c r="NOI6" s="142"/>
      <c r="NOJ6" s="142"/>
      <c r="NOK6" s="142"/>
      <c r="NOL6" s="142"/>
      <c r="NOM6" s="142"/>
      <c r="NON6" s="142"/>
      <c r="NOO6" s="142"/>
      <c r="NOP6" s="142"/>
      <c r="NOQ6" s="142"/>
      <c r="NOR6" s="142"/>
      <c r="NOS6" s="142"/>
      <c r="NOT6" s="142"/>
      <c r="NOU6" s="142"/>
      <c r="NOV6" s="142"/>
      <c r="NOW6" s="142"/>
      <c r="NOX6" s="142"/>
      <c r="NOY6" s="142"/>
      <c r="NOZ6" s="142"/>
      <c r="NPA6" s="142"/>
      <c r="NPB6" s="142"/>
      <c r="NPC6" s="142"/>
      <c r="NPD6" s="142"/>
      <c r="NPE6" s="142"/>
      <c r="NPF6" s="142"/>
      <c r="NPG6" s="142"/>
      <c r="NPH6" s="142"/>
      <c r="NPI6" s="142"/>
      <c r="NPJ6" s="142"/>
      <c r="NPK6" s="142"/>
      <c r="NPL6" s="142"/>
      <c r="NPM6" s="142"/>
      <c r="NPN6" s="142"/>
      <c r="NPO6" s="142"/>
      <c r="NPP6" s="142"/>
      <c r="NPQ6" s="142"/>
      <c r="NPR6" s="142"/>
      <c r="NPS6" s="142"/>
      <c r="NPT6" s="142"/>
      <c r="NPU6" s="142"/>
      <c r="NPV6" s="142"/>
      <c r="NPW6" s="142"/>
      <c r="NPX6" s="142"/>
      <c r="NPY6" s="142"/>
      <c r="NPZ6" s="142"/>
      <c r="NQA6" s="142"/>
      <c r="NQB6" s="142"/>
      <c r="NQC6" s="142"/>
      <c r="NQD6" s="142"/>
      <c r="NQE6" s="142"/>
      <c r="NQF6" s="142"/>
      <c r="NQG6" s="142"/>
      <c r="NQH6" s="142"/>
      <c r="NQI6" s="142"/>
      <c r="NQJ6" s="142"/>
      <c r="NQK6" s="142"/>
      <c r="NQL6" s="142"/>
      <c r="NQM6" s="142"/>
      <c r="NQN6" s="142"/>
      <c r="NQO6" s="142"/>
      <c r="NQP6" s="142"/>
      <c r="NQQ6" s="142"/>
      <c r="NQR6" s="142"/>
      <c r="NQS6" s="142"/>
      <c r="NQT6" s="142"/>
      <c r="NQU6" s="142"/>
      <c r="NQV6" s="142"/>
      <c r="NQW6" s="142"/>
      <c r="NQX6" s="142"/>
      <c r="NQY6" s="142"/>
      <c r="NQZ6" s="142"/>
      <c r="NRA6" s="142"/>
      <c r="NRB6" s="142"/>
      <c r="NRC6" s="142"/>
      <c r="NRD6" s="142"/>
      <c r="NRE6" s="142"/>
      <c r="NRF6" s="142"/>
      <c r="NRG6" s="142"/>
      <c r="NRH6" s="142"/>
      <c r="NRI6" s="142"/>
      <c r="NRJ6" s="142"/>
      <c r="NRK6" s="142"/>
      <c r="NRL6" s="142"/>
      <c r="NRM6" s="142"/>
      <c r="NRN6" s="142"/>
      <c r="NRO6" s="142"/>
      <c r="NRP6" s="142"/>
      <c r="NRQ6" s="142"/>
      <c r="NRR6" s="142"/>
      <c r="NRS6" s="142"/>
      <c r="NRT6" s="142"/>
      <c r="NRU6" s="142"/>
      <c r="NRV6" s="142"/>
      <c r="NRW6" s="142"/>
      <c r="NRX6" s="142"/>
      <c r="NRY6" s="142"/>
      <c r="NRZ6" s="142"/>
      <c r="NSA6" s="142"/>
      <c r="NSB6" s="142"/>
      <c r="NSC6" s="142"/>
      <c r="NSD6" s="142"/>
      <c r="NSE6" s="142"/>
      <c r="NSF6" s="142"/>
      <c r="NSG6" s="142"/>
      <c r="NSH6" s="142"/>
      <c r="NSI6" s="142"/>
      <c r="NSJ6" s="142"/>
      <c r="NSK6" s="142"/>
      <c r="NSL6" s="142"/>
      <c r="NSM6" s="142"/>
      <c r="NSN6" s="142"/>
      <c r="NSO6" s="142"/>
      <c r="NSP6" s="142"/>
      <c r="NSQ6" s="142"/>
      <c r="NSR6" s="142"/>
      <c r="NSS6" s="142"/>
      <c r="NST6" s="142"/>
      <c r="NSU6" s="142"/>
      <c r="NSV6" s="142"/>
      <c r="NSW6" s="142"/>
      <c r="NSX6" s="142"/>
      <c r="NSY6" s="142"/>
      <c r="NSZ6" s="142"/>
      <c r="NTA6" s="142"/>
      <c r="NTB6" s="142"/>
      <c r="NTC6" s="142"/>
      <c r="NTD6" s="142"/>
      <c r="NTE6" s="142"/>
      <c r="NTF6" s="142"/>
      <c r="NTG6" s="142"/>
      <c r="NTH6" s="142"/>
      <c r="NTI6" s="142"/>
      <c r="NTJ6" s="142"/>
      <c r="NTK6" s="142"/>
      <c r="NTL6" s="142"/>
      <c r="NTM6" s="142"/>
      <c r="NTN6" s="142"/>
      <c r="NTO6" s="142"/>
      <c r="NTP6" s="142"/>
      <c r="NTQ6" s="142"/>
      <c r="NTR6" s="142"/>
      <c r="NTS6" s="142"/>
      <c r="NTT6" s="142"/>
      <c r="NTU6" s="142"/>
      <c r="NTV6" s="142"/>
      <c r="NTW6" s="142"/>
      <c r="NTX6" s="142"/>
      <c r="NTY6" s="142"/>
      <c r="NTZ6" s="142"/>
      <c r="NUA6" s="142"/>
      <c r="NUB6" s="142"/>
      <c r="NUC6" s="142"/>
      <c r="NUD6" s="142"/>
      <c r="NUE6" s="142"/>
      <c r="NUF6" s="142"/>
      <c r="NUG6" s="142"/>
      <c r="NUH6" s="142"/>
      <c r="NUI6" s="142"/>
      <c r="NUJ6" s="142"/>
      <c r="NUK6" s="142"/>
      <c r="NUL6" s="142"/>
      <c r="NUM6" s="142"/>
      <c r="NUN6" s="142"/>
      <c r="NUO6" s="142"/>
      <c r="NUP6" s="142"/>
      <c r="NUQ6" s="142"/>
      <c r="NUR6" s="142"/>
      <c r="NUS6" s="142"/>
      <c r="NUT6" s="142"/>
      <c r="NUU6" s="142"/>
      <c r="NUV6" s="142"/>
      <c r="NUW6" s="142"/>
      <c r="NUX6" s="142"/>
      <c r="NUY6" s="142"/>
      <c r="NUZ6" s="142"/>
      <c r="NVA6" s="142"/>
      <c r="NVB6" s="142"/>
      <c r="NVC6" s="142"/>
      <c r="NVD6" s="142"/>
      <c r="NVE6" s="142"/>
      <c r="NVF6" s="142"/>
      <c r="NVG6" s="142"/>
      <c r="NVH6" s="142"/>
      <c r="NVI6" s="142"/>
      <c r="NVJ6" s="142"/>
      <c r="NVK6" s="142"/>
      <c r="NVL6" s="142"/>
      <c r="NVM6" s="142"/>
      <c r="NVN6" s="142"/>
      <c r="NVO6" s="142"/>
      <c r="NVP6" s="142"/>
      <c r="NVQ6" s="142"/>
      <c r="NVR6" s="142"/>
      <c r="NVS6" s="142"/>
      <c r="NVT6" s="142"/>
      <c r="NVU6" s="142"/>
      <c r="NVV6" s="142"/>
      <c r="NVW6" s="142"/>
      <c r="NVX6" s="142"/>
      <c r="NVY6" s="142"/>
      <c r="NVZ6" s="142"/>
      <c r="NWA6" s="142"/>
      <c r="NWB6" s="142"/>
      <c r="NWC6" s="142"/>
      <c r="NWD6" s="142"/>
      <c r="NWE6" s="142"/>
      <c r="NWF6" s="142"/>
      <c r="NWG6" s="142"/>
      <c r="NWH6" s="142"/>
      <c r="NWI6" s="142"/>
      <c r="NWJ6" s="142"/>
      <c r="NWK6" s="142"/>
      <c r="NWL6" s="142"/>
      <c r="NWM6" s="142"/>
      <c r="NWN6" s="142"/>
      <c r="NWO6" s="142"/>
      <c r="NWP6" s="142"/>
      <c r="NWQ6" s="142"/>
      <c r="NWR6" s="142"/>
      <c r="NWS6" s="142"/>
      <c r="NWT6" s="142"/>
      <c r="NWU6" s="142"/>
      <c r="NWV6" s="142"/>
      <c r="NWW6" s="142"/>
      <c r="NWX6" s="142"/>
      <c r="NWY6" s="142"/>
      <c r="NWZ6" s="142"/>
      <c r="NXA6" s="142"/>
      <c r="NXB6" s="142"/>
      <c r="NXC6" s="142"/>
      <c r="NXD6" s="142"/>
      <c r="NXE6" s="142"/>
      <c r="NXF6" s="142"/>
      <c r="NXG6" s="142"/>
      <c r="NXH6" s="142"/>
      <c r="NXI6" s="142"/>
      <c r="NXJ6" s="142"/>
      <c r="NXK6" s="142"/>
      <c r="NXL6" s="142"/>
      <c r="NXM6" s="142"/>
      <c r="NXN6" s="142"/>
      <c r="NXO6" s="142"/>
      <c r="NXP6" s="142"/>
      <c r="NXQ6" s="142"/>
      <c r="NXR6" s="142"/>
      <c r="NXS6" s="142"/>
      <c r="NXT6" s="142"/>
      <c r="NXU6" s="142"/>
      <c r="NXV6" s="142"/>
      <c r="NXW6" s="142"/>
      <c r="NXX6" s="142"/>
      <c r="NXY6" s="142"/>
      <c r="NXZ6" s="142"/>
      <c r="NYA6" s="142"/>
      <c r="NYB6" s="142"/>
      <c r="NYC6" s="142"/>
      <c r="NYD6" s="142"/>
      <c r="NYE6" s="142"/>
      <c r="NYF6" s="142"/>
      <c r="NYG6" s="142"/>
      <c r="NYH6" s="142"/>
      <c r="NYI6" s="142"/>
      <c r="NYJ6" s="142"/>
      <c r="NYK6" s="142"/>
      <c r="NYL6" s="142"/>
      <c r="NYM6" s="142"/>
      <c r="NYN6" s="142"/>
      <c r="NYO6" s="142"/>
      <c r="NYP6" s="142"/>
      <c r="NYQ6" s="142"/>
      <c r="NYR6" s="142"/>
      <c r="NYS6" s="142"/>
      <c r="NYT6" s="142"/>
      <c r="NYU6" s="142"/>
      <c r="NYV6" s="142"/>
      <c r="NYW6" s="142"/>
      <c r="NYX6" s="142"/>
      <c r="NYY6" s="142"/>
      <c r="NYZ6" s="142"/>
      <c r="NZA6" s="142"/>
      <c r="NZB6" s="142"/>
      <c r="NZC6" s="142"/>
      <c r="NZD6" s="142"/>
      <c r="NZE6" s="142"/>
      <c r="NZF6" s="142"/>
      <c r="NZG6" s="142"/>
      <c r="NZH6" s="142"/>
      <c r="NZI6" s="142"/>
      <c r="NZJ6" s="142"/>
      <c r="NZK6" s="142"/>
      <c r="NZL6" s="142"/>
      <c r="NZM6" s="142"/>
      <c r="NZN6" s="142"/>
      <c r="NZO6" s="142"/>
      <c r="NZP6" s="142"/>
      <c r="NZQ6" s="142"/>
      <c r="NZR6" s="142"/>
      <c r="NZS6" s="142"/>
      <c r="NZT6" s="142"/>
      <c r="NZU6" s="142"/>
      <c r="NZV6" s="142"/>
      <c r="NZW6" s="142"/>
      <c r="NZX6" s="142"/>
      <c r="NZY6" s="142"/>
      <c r="NZZ6" s="142"/>
      <c r="OAA6" s="142"/>
      <c r="OAB6" s="142"/>
      <c r="OAC6" s="142"/>
      <c r="OAD6" s="142"/>
      <c r="OAE6" s="142"/>
      <c r="OAF6" s="142"/>
      <c r="OAG6" s="142"/>
      <c r="OAH6" s="142"/>
      <c r="OAI6" s="142"/>
      <c r="OAJ6" s="142"/>
      <c r="OAK6" s="142"/>
      <c r="OAL6" s="142"/>
      <c r="OAM6" s="142"/>
      <c r="OAN6" s="142"/>
      <c r="OAO6" s="142"/>
      <c r="OAP6" s="142"/>
      <c r="OAQ6" s="142"/>
      <c r="OAR6" s="142"/>
      <c r="OAS6" s="142"/>
      <c r="OAT6" s="142"/>
      <c r="OAU6" s="142"/>
      <c r="OAV6" s="142"/>
      <c r="OAW6" s="142"/>
      <c r="OAX6" s="142"/>
      <c r="OAY6" s="142"/>
      <c r="OAZ6" s="142"/>
      <c r="OBA6" s="142"/>
      <c r="OBB6" s="142"/>
      <c r="OBC6" s="142"/>
      <c r="OBD6" s="142"/>
      <c r="OBE6" s="142"/>
      <c r="OBF6" s="142"/>
      <c r="OBG6" s="142"/>
      <c r="OBH6" s="142"/>
      <c r="OBI6" s="142"/>
      <c r="OBJ6" s="142"/>
      <c r="OBK6" s="142"/>
      <c r="OBL6" s="142"/>
      <c r="OBM6" s="142"/>
      <c r="OBN6" s="142"/>
      <c r="OBO6" s="142"/>
      <c r="OBP6" s="142"/>
      <c r="OBQ6" s="142"/>
      <c r="OBR6" s="142"/>
      <c r="OBS6" s="142"/>
      <c r="OBT6" s="142"/>
      <c r="OBU6" s="142"/>
      <c r="OBV6" s="142"/>
      <c r="OBW6" s="142"/>
      <c r="OBX6" s="142"/>
      <c r="OBY6" s="142"/>
      <c r="OBZ6" s="142"/>
      <c r="OCA6" s="142"/>
      <c r="OCB6" s="142"/>
      <c r="OCC6" s="142"/>
      <c r="OCD6" s="142"/>
      <c r="OCE6" s="142"/>
      <c r="OCF6" s="142"/>
      <c r="OCG6" s="142"/>
      <c r="OCH6" s="142"/>
      <c r="OCI6" s="142"/>
      <c r="OCJ6" s="142"/>
      <c r="OCK6" s="142"/>
      <c r="OCL6" s="142"/>
      <c r="OCM6" s="142"/>
      <c r="OCN6" s="142"/>
      <c r="OCO6" s="142"/>
      <c r="OCP6" s="142"/>
      <c r="OCQ6" s="142"/>
      <c r="OCR6" s="142"/>
      <c r="OCS6" s="142"/>
      <c r="OCT6" s="142"/>
      <c r="OCU6" s="142"/>
      <c r="OCV6" s="142"/>
      <c r="OCW6" s="142"/>
      <c r="OCX6" s="142"/>
      <c r="OCY6" s="142"/>
      <c r="OCZ6" s="142"/>
      <c r="ODA6" s="142"/>
      <c r="ODB6" s="142"/>
      <c r="ODC6" s="142"/>
      <c r="ODD6" s="142"/>
      <c r="ODE6" s="142"/>
      <c r="ODF6" s="142"/>
      <c r="ODG6" s="142"/>
      <c r="ODH6" s="142"/>
      <c r="ODI6" s="142"/>
      <c r="ODJ6" s="142"/>
      <c r="ODK6" s="142"/>
      <c r="ODL6" s="142"/>
      <c r="ODM6" s="142"/>
      <c r="ODN6" s="142"/>
      <c r="ODO6" s="142"/>
      <c r="ODP6" s="142"/>
      <c r="ODQ6" s="142"/>
      <c r="ODR6" s="142"/>
      <c r="ODS6" s="142"/>
      <c r="ODT6" s="142"/>
      <c r="ODU6" s="142"/>
      <c r="ODV6" s="142"/>
      <c r="ODW6" s="142"/>
      <c r="ODX6" s="142"/>
      <c r="ODY6" s="142"/>
      <c r="ODZ6" s="142"/>
      <c r="OEA6" s="142"/>
      <c r="OEB6" s="142"/>
      <c r="OEC6" s="142"/>
      <c r="OED6" s="142"/>
      <c r="OEE6" s="142"/>
      <c r="OEF6" s="142"/>
      <c r="OEG6" s="142"/>
      <c r="OEH6" s="142"/>
      <c r="OEI6" s="142"/>
      <c r="OEJ6" s="142"/>
      <c r="OEK6" s="142"/>
      <c r="OEL6" s="142"/>
      <c r="OEM6" s="142"/>
      <c r="OEN6" s="142"/>
      <c r="OEO6" s="142"/>
      <c r="OEP6" s="142"/>
      <c r="OEQ6" s="142"/>
      <c r="OER6" s="142"/>
      <c r="OES6" s="142"/>
      <c r="OET6" s="142"/>
      <c r="OEU6" s="142"/>
      <c r="OEV6" s="142"/>
      <c r="OEW6" s="142"/>
      <c r="OEX6" s="142"/>
      <c r="OEY6" s="142"/>
      <c r="OEZ6" s="142"/>
      <c r="OFA6" s="142"/>
      <c r="OFB6" s="142"/>
      <c r="OFC6" s="142"/>
      <c r="OFD6" s="142"/>
      <c r="OFE6" s="142"/>
      <c r="OFF6" s="142"/>
      <c r="OFG6" s="142"/>
      <c r="OFH6" s="142"/>
      <c r="OFI6" s="142"/>
      <c r="OFJ6" s="142"/>
      <c r="OFK6" s="142"/>
      <c r="OFL6" s="142"/>
      <c r="OFM6" s="142"/>
      <c r="OFN6" s="142"/>
      <c r="OFO6" s="142"/>
      <c r="OFP6" s="142"/>
      <c r="OFQ6" s="142"/>
      <c r="OFR6" s="142"/>
      <c r="OFS6" s="142"/>
      <c r="OFT6" s="142"/>
      <c r="OFU6" s="142"/>
      <c r="OFV6" s="142"/>
      <c r="OFW6" s="142"/>
      <c r="OFX6" s="142"/>
      <c r="OFY6" s="142"/>
      <c r="OFZ6" s="142"/>
      <c r="OGA6" s="142"/>
      <c r="OGB6" s="142"/>
      <c r="OGC6" s="142"/>
      <c r="OGD6" s="142"/>
      <c r="OGE6" s="142"/>
      <c r="OGF6" s="142"/>
      <c r="OGG6" s="142"/>
      <c r="OGH6" s="142"/>
      <c r="OGI6" s="142"/>
      <c r="OGJ6" s="142"/>
      <c r="OGK6" s="142"/>
      <c r="OGL6" s="142"/>
      <c r="OGM6" s="142"/>
      <c r="OGN6" s="142"/>
      <c r="OGO6" s="142"/>
      <c r="OGP6" s="142"/>
      <c r="OGQ6" s="142"/>
      <c r="OGR6" s="142"/>
      <c r="OGS6" s="142"/>
      <c r="OGT6" s="142"/>
      <c r="OGU6" s="142"/>
      <c r="OGV6" s="142"/>
      <c r="OGW6" s="142"/>
      <c r="OGX6" s="142"/>
      <c r="OGY6" s="142"/>
      <c r="OGZ6" s="142"/>
      <c r="OHA6" s="142"/>
      <c r="OHB6" s="142"/>
      <c r="OHC6" s="142"/>
      <c r="OHD6" s="142"/>
      <c r="OHE6" s="142"/>
      <c r="OHF6" s="142"/>
      <c r="OHG6" s="142"/>
      <c r="OHH6" s="142"/>
      <c r="OHI6" s="142"/>
      <c r="OHJ6" s="142"/>
      <c r="OHK6" s="142"/>
      <c r="OHL6" s="142"/>
      <c r="OHM6" s="142"/>
      <c r="OHN6" s="142"/>
      <c r="OHO6" s="142"/>
      <c r="OHP6" s="142"/>
      <c r="OHQ6" s="142"/>
      <c r="OHR6" s="142"/>
      <c r="OHS6" s="142"/>
      <c r="OHT6" s="142"/>
      <c r="OHU6" s="142"/>
      <c r="OHV6" s="142"/>
      <c r="OHW6" s="142"/>
      <c r="OHX6" s="142"/>
      <c r="OHY6" s="142"/>
      <c r="OHZ6" s="142"/>
      <c r="OIA6" s="142"/>
      <c r="OIB6" s="142"/>
      <c r="OIC6" s="142"/>
      <c r="OID6" s="142"/>
      <c r="OIE6" s="142"/>
      <c r="OIF6" s="142"/>
      <c r="OIG6" s="142"/>
      <c r="OIH6" s="142"/>
      <c r="OII6" s="142"/>
      <c r="OIJ6" s="142"/>
      <c r="OIK6" s="142"/>
      <c r="OIL6" s="142"/>
      <c r="OIM6" s="142"/>
      <c r="OIN6" s="142"/>
      <c r="OIO6" s="142"/>
      <c r="OIP6" s="142"/>
      <c r="OIQ6" s="142"/>
      <c r="OIR6" s="142"/>
      <c r="OIS6" s="142"/>
      <c r="OIT6" s="142"/>
      <c r="OIU6" s="142"/>
      <c r="OIV6" s="142"/>
      <c r="OIW6" s="142"/>
      <c r="OIX6" s="142"/>
      <c r="OIY6" s="142"/>
      <c r="OIZ6" s="142"/>
      <c r="OJA6" s="142"/>
      <c r="OJB6" s="142"/>
      <c r="OJC6" s="142"/>
      <c r="OJD6" s="142"/>
      <c r="OJE6" s="142"/>
      <c r="OJF6" s="142"/>
      <c r="OJG6" s="142"/>
      <c r="OJH6" s="142"/>
      <c r="OJI6" s="142"/>
      <c r="OJJ6" s="142"/>
      <c r="OJK6" s="142"/>
      <c r="OJL6" s="142"/>
      <c r="OJM6" s="142"/>
      <c r="OJN6" s="142"/>
      <c r="OJO6" s="142"/>
      <c r="OJP6" s="142"/>
      <c r="OJQ6" s="142"/>
      <c r="OJR6" s="142"/>
      <c r="OJS6" s="142"/>
      <c r="OJT6" s="142"/>
      <c r="OJU6" s="142"/>
      <c r="OJV6" s="142"/>
      <c r="OJW6" s="142"/>
      <c r="OJX6" s="142"/>
      <c r="OJY6" s="142"/>
      <c r="OJZ6" s="142"/>
      <c r="OKA6" s="142"/>
      <c r="OKB6" s="142"/>
      <c r="OKC6" s="142"/>
      <c r="OKD6" s="142"/>
      <c r="OKE6" s="142"/>
      <c r="OKF6" s="142"/>
      <c r="OKG6" s="142"/>
      <c r="OKH6" s="142"/>
      <c r="OKI6" s="142"/>
      <c r="OKJ6" s="142"/>
      <c r="OKK6" s="142"/>
      <c r="OKL6" s="142"/>
      <c r="OKM6" s="142"/>
      <c r="OKN6" s="142"/>
      <c r="OKO6" s="142"/>
      <c r="OKP6" s="142"/>
      <c r="OKQ6" s="142"/>
      <c r="OKR6" s="142"/>
      <c r="OKS6" s="142"/>
      <c r="OKT6" s="142"/>
      <c r="OKU6" s="142"/>
      <c r="OKV6" s="142"/>
      <c r="OKW6" s="142"/>
      <c r="OKX6" s="142"/>
      <c r="OKY6" s="142"/>
      <c r="OKZ6" s="142"/>
      <c r="OLA6" s="142"/>
      <c r="OLB6" s="142"/>
      <c r="OLC6" s="142"/>
      <c r="OLD6" s="142"/>
      <c r="OLE6" s="142"/>
      <c r="OLF6" s="142"/>
      <c r="OLG6" s="142"/>
      <c r="OLH6" s="142"/>
      <c r="OLI6" s="142"/>
      <c r="OLJ6" s="142"/>
      <c r="OLK6" s="142"/>
      <c r="OLL6" s="142"/>
      <c r="OLM6" s="142"/>
      <c r="OLN6" s="142"/>
      <c r="OLO6" s="142"/>
      <c r="OLP6" s="142"/>
      <c r="OLQ6" s="142"/>
      <c r="OLR6" s="142"/>
      <c r="OLS6" s="142"/>
      <c r="OLT6" s="142"/>
      <c r="OLU6" s="142"/>
      <c r="OLV6" s="142"/>
      <c r="OLW6" s="142"/>
      <c r="OLX6" s="142"/>
      <c r="OLY6" s="142"/>
      <c r="OLZ6" s="142"/>
      <c r="OMA6" s="142"/>
      <c r="OMB6" s="142"/>
      <c r="OMC6" s="142"/>
      <c r="OMD6" s="142"/>
      <c r="OME6" s="142"/>
      <c r="OMF6" s="142"/>
      <c r="OMG6" s="142"/>
      <c r="OMH6" s="142"/>
      <c r="OMI6" s="142"/>
      <c r="OMJ6" s="142"/>
      <c r="OMK6" s="142"/>
      <c r="OML6" s="142"/>
      <c r="OMM6" s="142"/>
      <c r="OMN6" s="142"/>
      <c r="OMO6" s="142"/>
      <c r="OMP6" s="142"/>
      <c r="OMQ6" s="142"/>
      <c r="OMR6" s="142"/>
      <c r="OMS6" s="142"/>
      <c r="OMT6" s="142"/>
      <c r="OMU6" s="142"/>
      <c r="OMV6" s="142"/>
      <c r="OMW6" s="142"/>
      <c r="OMX6" s="142"/>
      <c r="OMY6" s="142"/>
      <c r="OMZ6" s="142"/>
      <c r="ONA6" s="142"/>
      <c r="ONB6" s="142"/>
      <c r="ONC6" s="142"/>
      <c r="OND6" s="142"/>
      <c r="ONE6" s="142"/>
      <c r="ONF6" s="142"/>
      <c r="ONG6" s="142"/>
      <c r="ONH6" s="142"/>
      <c r="ONI6" s="142"/>
      <c r="ONJ6" s="142"/>
      <c r="ONK6" s="142"/>
      <c r="ONL6" s="142"/>
      <c r="ONM6" s="142"/>
      <c r="ONN6" s="142"/>
      <c r="ONO6" s="142"/>
      <c r="ONP6" s="142"/>
      <c r="ONQ6" s="142"/>
      <c r="ONR6" s="142"/>
      <c r="ONS6" s="142"/>
      <c r="ONT6" s="142"/>
      <c r="ONU6" s="142"/>
      <c r="ONV6" s="142"/>
      <c r="ONW6" s="142"/>
      <c r="ONX6" s="142"/>
      <c r="ONY6" s="142"/>
      <c r="ONZ6" s="142"/>
      <c r="OOA6" s="142"/>
      <c r="OOB6" s="142"/>
      <c r="OOC6" s="142"/>
      <c r="OOD6" s="142"/>
      <c r="OOE6" s="142"/>
      <c r="OOF6" s="142"/>
      <c r="OOG6" s="142"/>
      <c r="OOH6" s="142"/>
      <c r="OOI6" s="142"/>
      <c r="OOJ6" s="142"/>
      <c r="OOK6" s="142"/>
      <c r="OOL6" s="142"/>
      <c r="OOM6" s="142"/>
      <c r="OON6" s="142"/>
      <c r="OOO6" s="142"/>
      <c r="OOP6" s="142"/>
      <c r="OOQ6" s="142"/>
      <c r="OOR6" s="142"/>
      <c r="OOS6" s="142"/>
      <c r="OOT6" s="142"/>
      <c r="OOU6" s="142"/>
      <c r="OOV6" s="142"/>
      <c r="OOW6" s="142"/>
      <c r="OOX6" s="142"/>
      <c r="OOY6" s="142"/>
      <c r="OOZ6" s="142"/>
      <c r="OPA6" s="142"/>
      <c r="OPB6" s="142"/>
      <c r="OPC6" s="142"/>
      <c r="OPD6" s="142"/>
      <c r="OPE6" s="142"/>
      <c r="OPF6" s="142"/>
      <c r="OPG6" s="142"/>
      <c r="OPH6" s="142"/>
      <c r="OPI6" s="142"/>
      <c r="OPJ6" s="142"/>
      <c r="OPK6" s="142"/>
      <c r="OPL6" s="142"/>
      <c r="OPM6" s="142"/>
      <c r="OPN6" s="142"/>
      <c r="OPO6" s="142"/>
      <c r="OPP6" s="142"/>
      <c r="OPQ6" s="142"/>
      <c r="OPR6" s="142"/>
      <c r="OPS6" s="142"/>
      <c r="OPT6" s="142"/>
      <c r="OPU6" s="142"/>
      <c r="OPV6" s="142"/>
      <c r="OPW6" s="142"/>
      <c r="OPX6" s="142"/>
      <c r="OPY6" s="142"/>
      <c r="OPZ6" s="142"/>
      <c r="OQA6" s="142"/>
      <c r="OQB6" s="142"/>
      <c r="OQC6" s="142"/>
      <c r="OQD6" s="142"/>
      <c r="OQE6" s="142"/>
      <c r="OQF6" s="142"/>
      <c r="OQG6" s="142"/>
      <c r="OQH6" s="142"/>
      <c r="OQI6" s="142"/>
      <c r="OQJ6" s="142"/>
      <c r="OQK6" s="142"/>
      <c r="OQL6" s="142"/>
      <c r="OQM6" s="142"/>
      <c r="OQN6" s="142"/>
      <c r="OQO6" s="142"/>
      <c r="OQP6" s="142"/>
      <c r="OQQ6" s="142"/>
      <c r="OQR6" s="142"/>
      <c r="OQS6" s="142"/>
      <c r="OQT6" s="142"/>
      <c r="OQU6" s="142"/>
      <c r="OQV6" s="142"/>
      <c r="OQW6" s="142"/>
      <c r="OQX6" s="142"/>
      <c r="OQY6" s="142"/>
      <c r="OQZ6" s="142"/>
      <c r="ORA6" s="142"/>
      <c r="ORB6" s="142"/>
      <c r="ORC6" s="142"/>
      <c r="ORD6" s="142"/>
      <c r="ORE6" s="142"/>
      <c r="ORF6" s="142"/>
      <c r="ORG6" s="142"/>
      <c r="ORH6" s="142"/>
      <c r="ORI6" s="142"/>
      <c r="ORJ6" s="142"/>
      <c r="ORK6" s="142"/>
      <c r="ORL6" s="142"/>
      <c r="ORM6" s="142"/>
      <c r="ORN6" s="142"/>
      <c r="ORO6" s="142"/>
      <c r="ORP6" s="142"/>
      <c r="ORQ6" s="142"/>
      <c r="ORR6" s="142"/>
      <c r="ORS6" s="142"/>
      <c r="ORT6" s="142"/>
      <c r="ORU6" s="142"/>
      <c r="ORV6" s="142"/>
      <c r="ORW6" s="142"/>
      <c r="ORX6" s="142"/>
      <c r="ORY6" s="142"/>
      <c r="ORZ6" s="142"/>
      <c r="OSA6" s="142"/>
      <c r="OSB6" s="142"/>
      <c r="OSC6" s="142"/>
      <c r="OSD6" s="142"/>
      <c r="OSE6" s="142"/>
      <c r="OSF6" s="142"/>
      <c r="OSG6" s="142"/>
      <c r="OSH6" s="142"/>
      <c r="OSI6" s="142"/>
      <c r="OSJ6" s="142"/>
      <c r="OSK6" s="142"/>
      <c r="OSL6" s="142"/>
      <c r="OSM6" s="142"/>
      <c r="OSN6" s="142"/>
      <c r="OSO6" s="142"/>
      <c r="OSP6" s="142"/>
      <c r="OSQ6" s="142"/>
      <c r="OSR6" s="142"/>
      <c r="OSS6" s="142"/>
      <c r="OST6" s="142"/>
      <c r="OSU6" s="142"/>
      <c r="OSV6" s="142"/>
      <c r="OSW6" s="142"/>
      <c r="OSX6" s="142"/>
      <c r="OSY6" s="142"/>
      <c r="OSZ6" s="142"/>
      <c r="OTA6" s="142"/>
      <c r="OTB6" s="142"/>
      <c r="OTC6" s="142"/>
      <c r="OTD6" s="142"/>
      <c r="OTE6" s="142"/>
      <c r="OTF6" s="142"/>
      <c r="OTG6" s="142"/>
      <c r="OTH6" s="142"/>
      <c r="OTI6" s="142"/>
      <c r="OTJ6" s="142"/>
      <c r="OTK6" s="142"/>
      <c r="OTL6" s="142"/>
      <c r="OTM6" s="142"/>
      <c r="OTN6" s="142"/>
      <c r="OTO6" s="142"/>
      <c r="OTP6" s="142"/>
      <c r="OTQ6" s="142"/>
      <c r="OTR6" s="142"/>
      <c r="OTS6" s="142"/>
      <c r="OTT6" s="142"/>
      <c r="OTU6" s="142"/>
      <c r="OTV6" s="142"/>
      <c r="OTW6" s="142"/>
      <c r="OTX6" s="142"/>
      <c r="OTY6" s="142"/>
      <c r="OTZ6" s="142"/>
      <c r="OUA6" s="142"/>
      <c r="OUB6" s="142"/>
      <c r="OUC6" s="142"/>
      <c r="OUD6" s="142"/>
      <c r="OUE6" s="142"/>
      <c r="OUF6" s="142"/>
      <c r="OUG6" s="142"/>
      <c r="OUH6" s="142"/>
      <c r="OUI6" s="142"/>
      <c r="OUJ6" s="142"/>
      <c r="OUK6" s="142"/>
      <c r="OUL6" s="142"/>
      <c r="OUM6" s="142"/>
      <c r="OUN6" s="142"/>
      <c r="OUO6" s="142"/>
      <c r="OUP6" s="142"/>
      <c r="OUQ6" s="142"/>
      <c r="OUR6" s="142"/>
      <c r="OUS6" s="142"/>
      <c r="OUT6" s="142"/>
      <c r="OUU6" s="142"/>
      <c r="OUV6" s="142"/>
      <c r="OUW6" s="142"/>
      <c r="OUX6" s="142"/>
      <c r="OUY6" s="142"/>
      <c r="OUZ6" s="142"/>
      <c r="OVA6" s="142"/>
      <c r="OVB6" s="142"/>
      <c r="OVC6" s="142"/>
      <c r="OVD6" s="142"/>
      <c r="OVE6" s="142"/>
      <c r="OVF6" s="142"/>
      <c r="OVG6" s="142"/>
      <c r="OVH6" s="142"/>
      <c r="OVI6" s="142"/>
      <c r="OVJ6" s="142"/>
      <c r="OVK6" s="142"/>
      <c r="OVL6" s="142"/>
      <c r="OVM6" s="142"/>
      <c r="OVN6" s="142"/>
      <c r="OVO6" s="142"/>
      <c r="OVP6" s="142"/>
      <c r="OVQ6" s="142"/>
      <c r="OVR6" s="142"/>
      <c r="OVS6" s="142"/>
      <c r="OVT6" s="142"/>
      <c r="OVU6" s="142"/>
      <c r="OVV6" s="142"/>
      <c r="OVW6" s="142"/>
      <c r="OVX6" s="142"/>
      <c r="OVY6" s="142"/>
      <c r="OVZ6" s="142"/>
      <c r="OWA6" s="142"/>
      <c r="OWB6" s="142"/>
      <c r="OWC6" s="142"/>
      <c r="OWD6" s="142"/>
      <c r="OWE6" s="142"/>
      <c r="OWF6" s="142"/>
      <c r="OWG6" s="142"/>
      <c r="OWH6" s="142"/>
      <c r="OWI6" s="142"/>
      <c r="OWJ6" s="142"/>
      <c r="OWK6" s="142"/>
      <c r="OWL6" s="142"/>
      <c r="OWM6" s="142"/>
      <c r="OWN6" s="142"/>
      <c r="OWO6" s="142"/>
      <c r="OWP6" s="142"/>
      <c r="OWQ6" s="142"/>
      <c r="OWR6" s="142"/>
      <c r="OWS6" s="142"/>
      <c r="OWT6" s="142"/>
      <c r="OWU6" s="142"/>
      <c r="OWV6" s="142"/>
      <c r="OWW6" s="142"/>
      <c r="OWX6" s="142"/>
      <c r="OWY6" s="142"/>
      <c r="OWZ6" s="142"/>
      <c r="OXA6" s="142"/>
      <c r="OXB6" s="142"/>
      <c r="OXC6" s="142"/>
      <c r="OXD6" s="142"/>
      <c r="OXE6" s="142"/>
      <c r="OXF6" s="142"/>
      <c r="OXG6" s="142"/>
      <c r="OXH6" s="142"/>
      <c r="OXI6" s="142"/>
      <c r="OXJ6" s="142"/>
      <c r="OXK6" s="142"/>
      <c r="OXL6" s="142"/>
      <c r="OXM6" s="142"/>
      <c r="OXN6" s="142"/>
      <c r="OXO6" s="142"/>
      <c r="OXP6" s="142"/>
      <c r="OXQ6" s="142"/>
      <c r="OXR6" s="142"/>
      <c r="OXS6" s="142"/>
      <c r="OXT6" s="142"/>
      <c r="OXU6" s="142"/>
      <c r="OXV6" s="142"/>
      <c r="OXW6" s="142"/>
      <c r="OXX6" s="142"/>
      <c r="OXY6" s="142"/>
      <c r="OXZ6" s="142"/>
      <c r="OYA6" s="142"/>
      <c r="OYB6" s="142"/>
      <c r="OYC6" s="142"/>
      <c r="OYD6" s="142"/>
      <c r="OYE6" s="142"/>
      <c r="OYF6" s="142"/>
      <c r="OYG6" s="142"/>
      <c r="OYH6" s="142"/>
      <c r="OYI6" s="142"/>
      <c r="OYJ6" s="142"/>
      <c r="OYK6" s="142"/>
      <c r="OYL6" s="142"/>
      <c r="OYM6" s="142"/>
      <c r="OYN6" s="142"/>
      <c r="OYO6" s="142"/>
      <c r="OYP6" s="142"/>
      <c r="OYQ6" s="142"/>
      <c r="OYR6" s="142"/>
      <c r="OYS6" s="142"/>
      <c r="OYT6" s="142"/>
      <c r="OYU6" s="142"/>
      <c r="OYV6" s="142"/>
      <c r="OYW6" s="142"/>
      <c r="OYX6" s="142"/>
      <c r="OYY6" s="142"/>
      <c r="OYZ6" s="142"/>
      <c r="OZA6" s="142"/>
      <c r="OZB6" s="142"/>
      <c r="OZC6" s="142"/>
      <c r="OZD6" s="142"/>
      <c r="OZE6" s="142"/>
      <c r="OZF6" s="142"/>
      <c r="OZG6" s="142"/>
      <c r="OZH6" s="142"/>
      <c r="OZI6" s="142"/>
      <c r="OZJ6" s="142"/>
      <c r="OZK6" s="142"/>
      <c r="OZL6" s="142"/>
      <c r="OZM6" s="142"/>
      <c r="OZN6" s="142"/>
      <c r="OZO6" s="142"/>
      <c r="OZP6" s="142"/>
      <c r="OZQ6" s="142"/>
      <c r="OZR6" s="142"/>
      <c r="OZS6" s="142"/>
      <c r="OZT6" s="142"/>
      <c r="OZU6" s="142"/>
      <c r="OZV6" s="142"/>
      <c r="OZW6" s="142"/>
      <c r="OZX6" s="142"/>
      <c r="OZY6" s="142"/>
      <c r="OZZ6" s="142"/>
      <c r="PAA6" s="142"/>
      <c r="PAB6" s="142"/>
      <c r="PAC6" s="142"/>
      <c r="PAD6" s="142"/>
      <c r="PAE6" s="142"/>
      <c r="PAF6" s="142"/>
      <c r="PAG6" s="142"/>
      <c r="PAH6" s="142"/>
      <c r="PAI6" s="142"/>
      <c r="PAJ6" s="142"/>
      <c r="PAK6" s="142"/>
      <c r="PAL6" s="142"/>
      <c r="PAM6" s="142"/>
      <c r="PAN6" s="142"/>
      <c r="PAO6" s="142"/>
      <c r="PAP6" s="142"/>
      <c r="PAQ6" s="142"/>
      <c r="PAR6" s="142"/>
      <c r="PAS6" s="142"/>
      <c r="PAT6" s="142"/>
      <c r="PAU6" s="142"/>
      <c r="PAV6" s="142"/>
      <c r="PAW6" s="142"/>
      <c r="PAX6" s="142"/>
      <c r="PAY6" s="142"/>
      <c r="PAZ6" s="142"/>
      <c r="PBA6" s="142"/>
      <c r="PBB6" s="142"/>
      <c r="PBC6" s="142"/>
      <c r="PBD6" s="142"/>
      <c r="PBE6" s="142"/>
      <c r="PBF6" s="142"/>
      <c r="PBG6" s="142"/>
      <c r="PBH6" s="142"/>
      <c r="PBI6" s="142"/>
      <c r="PBJ6" s="142"/>
      <c r="PBK6" s="142"/>
      <c r="PBL6" s="142"/>
      <c r="PBM6" s="142"/>
      <c r="PBN6" s="142"/>
      <c r="PBO6" s="142"/>
      <c r="PBP6" s="142"/>
      <c r="PBQ6" s="142"/>
      <c r="PBR6" s="142"/>
      <c r="PBS6" s="142"/>
      <c r="PBT6" s="142"/>
      <c r="PBU6" s="142"/>
      <c r="PBV6" s="142"/>
      <c r="PBW6" s="142"/>
      <c r="PBX6" s="142"/>
      <c r="PBY6" s="142"/>
      <c r="PBZ6" s="142"/>
      <c r="PCA6" s="142"/>
      <c r="PCB6" s="142"/>
      <c r="PCC6" s="142"/>
      <c r="PCD6" s="142"/>
      <c r="PCE6" s="142"/>
      <c r="PCF6" s="142"/>
      <c r="PCG6" s="142"/>
      <c r="PCH6" s="142"/>
      <c r="PCI6" s="142"/>
      <c r="PCJ6" s="142"/>
      <c r="PCK6" s="142"/>
      <c r="PCL6" s="142"/>
      <c r="PCM6" s="142"/>
      <c r="PCN6" s="142"/>
      <c r="PCO6" s="142"/>
      <c r="PCP6" s="142"/>
      <c r="PCQ6" s="142"/>
      <c r="PCR6" s="142"/>
      <c r="PCS6" s="142"/>
      <c r="PCT6" s="142"/>
      <c r="PCU6" s="142"/>
      <c r="PCV6" s="142"/>
      <c r="PCW6" s="142"/>
      <c r="PCX6" s="142"/>
      <c r="PCY6" s="142"/>
      <c r="PCZ6" s="142"/>
      <c r="PDA6" s="142"/>
      <c r="PDB6" s="142"/>
      <c r="PDC6" s="142"/>
      <c r="PDD6" s="142"/>
      <c r="PDE6" s="142"/>
      <c r="PDF6" s="142"/>
      <c r="PDG6" s="142"/>
      <c r="PDH6" s="142"/>
      <c r="PDI6" s="142"/>
      <c r="PDJ6" s="142"/>
      <c r="PDK6" s="142"/>
      <c r="PDL6" s="142"/>
      <c r="PDM6" s="142"/>
      <c r="PDN6" s="142"/>
      <c r="PDO6" s="142"/>
      <c r="PDP6" s="142"/>
      <c r="PDQ6" s="142"/>
      <c r="PDR6" s="142"/>
      <c r="PDS6" s="142"/>
      <c r="PDT6" s="142"/>
      <c r="PDU6" s="142"/>
      <c r="PDV6" s="142"/>
      <c r="PDW6" s="142"/>
      <c r="PDX6" s="142"/>
      <c r="PDY6" s="142"/>
      <c r="PDZ6" s="142"/>
      <c r="PEA6" s="142"/>
      <c r="PEB6" s="142"/>
      <c r="PEC6" s="142"/>
      <c r="PED6" s="142"/>
      <c r="PEE6" s="142"/>
      <c r="PEF6" s="142"/>
      <c r="PEG6" s="142"/>
      <c r="PEH6" s="142"/>
      <c r="PEI6" s="142"/>
      <c r="PEJ6" s="142"/>
      <c r="PEK6" s="142"/>
      <c r="PEL6" s="142"/>
      <c r="PEM6" s="142"/>
      <c r="PEN6" s="142"/>
      <c r="PEO6" s="142"/>
      <c r="PEP6" s="142"/>
      <c r="PEQ6" s="142"/>
      <c r="PER6" s="142"/>
      <c r="PES6" s="142"/>
      <c r="PET6" s="142"/>
      <c r="PEU6" s="142"/>
      <c r="PEV6" s="142"/>
      <c r="PEW6" s="142"/>
      <c r="PEX6" s="142"/>
      <c r="PEY6" s="142"/>
      <c r="PEZ6" s="142"/>
      <c r="PFA6" s="142"/>
      <c r="PFB6" s="142"/>
      <c r="PFC6" s="142"/>
      <c r="PFD6" s="142"/>
      <c r="PFE6" s="142"/>
      <c r="PFF6" s="142"/>
      <c r="PFG6" s="142"/>
      <c r="PFH6" s="142"/>
      <c r="PFI6" s="142"/>
      <c r="PFJ6" s="142"/>
      <c r="PFK6" s="142"/>
      <c r="PFL6" s="142"/>
      <c r="PFM6" s="142"/>
      <c r="PFN6" s="142"/>
      <c r="PFO6" s="142"/>
      <c r="PFP6" s="142"/>
      <c r="PFQ6" s="142"/>
      <c r="PFR6" s="142"/>
      <c r="PFS6" s="142"/>
      <c r="PFT6" s="142"/>
      <c r="PFU6" s="142"/>
      <c r="PFV6" s="142"/>
      <c r="PFW6" s="142"/>
      <c r="PFX6" s="142"/>
      <c r="PFY6" s="142"/>
      <c r="PFZ6" s="142"/>
      <c r="PGA6" s="142"/>
      <c r="PGB6" s="142"/>
      <c r="PGC6" s="142"/>
      <c r="PGD6" s="142"/>
      <c r="PGE6" s="142"/>
      <c r="PGF6" s="142"/>
      <c r="PGG6" s="142"/>
      <c r="PGH6" s="142"/>
      <c r="PGI6" s="142"/>
      <c r="PGJ6" s="142"/>
      <c r="PGK6" s="142"/>
      <c r="PGL6" s="142"/>
      <c r="PGM6" s="142"/>
      <c r="PGN6" s="142"/>
      <c r="PGO6" s="142"/>
      <c r="PGP6" s="142"/>
      <c r="PGQ6" s="142"/>
      <c r="PGR6" s="142"/>
      <c r="PGS6" s="142"/>
      <c r="PGT6" s="142"/>
      <c r="PGU6" s="142"/>
      <c r="PGV6" s="142"/>
      <c r="PGW6" s="142"/>
      <c r="PGX6" s="142"/>
      <c r="PGY6" s="142"/>
      <c r="PGZ6" s="142"/>
      <c r="PHA6" s="142"/>
      <c r="PHB6" s="142"/>
      <c r="PHC6" s="142"/>
      <c r="PHD6" s="142"/>
      <c r="PHE6" s="142"/>
      <c r="PHF6" s="142"/>
      <c r="PHG6" s="142"/>
      <c r="PHH6" s="142"/>
      <c r="PHI6" s="142"/>
      <c r="PHJ6" s="142"/>
      <c r="PHK6" s="142"/>
      <c r="PHL6" s="142"/>
      <c r="PHM6" s="142"/>
      <c r="PHN6" s="142"/>
      <c r="PHO6" s="142"/>
      <c r="PHP6" s="142"/>
      <c r="PHQ6" s="142"/>
      <c r="PHR6" s="142"/>
      <c r="PHS6" s="142"/>
      <c r="PHT6" s="142"/>
      <c r="PHU6" s="142"/>
      <c r="PHV6" s="142"/>
      <c r="PHW6" s="142"/>
      <c r="PHX6" s="142"/>
      <c r="PHY6" s="142"/>
      <c r="PHZ6" s="142"/>
      <c r="PIA6" s="142"/>
      <c r="PIB6" s="142"/>
      <c r="PIC6" s="142"/>
      <c r="PID6" s="142"/>
      <c r="PIE6" s="142"/>
      <c r="PIF6" s="142"/>
      <c r="PIG6" s="142"/>
      <c r="PIH6" s="142"/>
      <c r="PII6" s="142"/>
      <c r="PIJ6" s="142"/>
      <c r="PIK6" s="142"/>
      <c r="PIL6" s="142"/>
      <c r="PIM6" s="142"/>
      <c r="PIN6" s="142"/>
      <c r="PIO6" s="142"/>
      <c r="PIP6" s="142"/>
      <c r="PIQ6" s="142"/>
      <c r="PIR6" s="142"/>
      <c r="PIS6" s="142"/>
      <c r="PIT6" s="142"/>
      <c r="PIU6" s="142"/>
      <c r="PIV6" s="142"/>
      <c r="PIW6" s="142"/>
      <c r="PIX6" s="142"/>
      <c r="PIY6" s="142"/>
      <c r="PIZ6" s="142"/>
      <c r="PJA6" s="142"/>
      <c r="PJB6" s="142"/>
      <c r="PJC6" s="142"/>
      <c r="PJD6" s="142"/>
      <c r="PJE6" s="142"/>
      <c r="PJF6" s="142"/>
      <c r="PJG6" s="142"/>
      <c r="PJH6" s="142"/>
      <c r="PJI6" s="142"/>
      <c r="PJJ6" s="142"/>
      <c r="PJK6" s="142"/>
      <c r="PJL6" s="142"/>
      <c r="PJM6" s="142"/>
      <c r="PJN6" s="142"/>
      <c r="PJO6" s="142"/>
      <c r="PJP6" s="142"/>
      <c r="PJQ6" s="142"/>
      <c r="PJR6" s="142"/>
      <c r="PJS6" s="142"/>
      <c r="PJT6" s="142"/>
      <c r="PJU6" s="142"/>
      <c r="PJV6" s="142"/>
      <c r="PJW6" s="142"/>
      <c r="PJX6" s="142"/>
      <c r="PJY6" s="142"/>
      <c r="PJZ6" s="142"/>
      <c r="PKA6" s="142"/>
      <c r="PKB6" s="142"/>
      <c r="PKC6" s="142"/>
      <c r="PKD6" s="142"/>
      <c r="PKE6" s="142"/>
      <c r="PKF6" s="142"/>
      <c r="PKG6" s="142"/>
      <c r="PKH6" s="142"/>
      <c r="PKI6" s="142"/>
      <c r="PKJ6" s="142"/>
      <c r="PKK6" s="142"/>
      <c r="PKL6" s="142"/>
      <c r="PKM6" s="142"/>
      <c r="PKN6" s="142"/>
      <c r="PKO6" s="142"/>
      <c r="PKP6" s="142"/>
      <c r="PKQ6" s="142"/>
      <c r="PKR6" s="142"/>
      <c r="PKS6" s="142"/>
      <c r="PKT6" s="142"/>
      <c r="PKU6" s="142"/>
      <c r="PKV6" s="142"/>
      <c r="PKW6" s="142"/>
      <c r="PKX6" s="142"/>
      <c r="PKY6" s="142"/>
      <c r="PKZ6" s="142"/>
      <c r="PLA6" s="142"/>
      <c r="PLB6" s="142"/>
      <c r="PLC6" s="142"/>
      <c r="PLD6" s="142"/>
      <c r="PLE6" s="142"/>
      <c r="PLF6" s="142"/>
      <c r="PLG6" s="142"/>
      <c r="PLH6" s="142"/>
      <c r="PLI6" s="142"/>
      <c r="PLJ6" s="142"/>
      <c r="PLK6" s="142"/>
      <c r="PLL6" s="142"/>
      <c r="PLM6" s="142"/>
      <c r="PLN6" s="142"/>
      <c r="PLO6" s="142"/>
      <c r="PLP6" s="142"/>
      <c r="PLQ6" s="142"/>
      <c r="PLR6" s="142"/>
      <c r="PLS6" s="142"/>
      <c r="PLT6" s="142"/>
      <c r="PLU6" s="142"/>
      <c r="PLV6" s="142"/>
      <c r="PLW6" s="142"/>
      <c r="PLX6" s="142"/>
      <c r="PLY6" s="142"/>
      <c r="PLZ6" s="142"/>
      <c r="PMA6" s="142"/>
      <c r="PMB6" s="142"/>
      <c r="PMC6" s="142"/>
      <c r="PMD6" s="142"/>
      <c r="PME6" s="142"/>
      <c r="PMF6" s="142"/>
      <c r="PMG6" s="142"/>
      <c r="PMH6" s="142"/>
      <c r="PMI6" s="142"/>
      <c r="PMJ6" s="142"/>
      <c r="PMK6" s="142"/>
      <c r="PML6" s="142"/>
      <c r="PMM6" s="142"/>
      <c r="PMN6" s="142"/>
      <c r="PMO6" s="142"/>
      <c r="PMP6" s="142"/>
      <c r="PMQ6" s="142"/>
      <c r="PMR6" s="142"/>
      <c r="PMS6" s="142"/>
      <c r="PMT6" s="142"/>
      <c r="PMU6" s="142"/>
      <c r="PMV6" s="142"/>
      <c r="PMW6" s="142"/>
      <c r="PMX6" s="142"/>
      <c r="PMY6" s="142"/>
      <c r="PMZ6" s="142"/>
      <c r="PNA6" s="142"/>
      <c r="PNB6" s="142"/>
      <c r="PNC6" s="142"/>
      <c r="PND6" s="142"/>
      <c r="PNE6" s="142"/>
      <c r="PNF6" s="142"/>
      <c r="PNG6" s="142"/>
      <c r="PNH6" s="142"/>
      <c r="PNI6" s="142"/>
      <c r="PNJ6" s="142"/>
      <c r="PNK6" s="142"/>
      <c r="PNL6" s="142"/>
      <c r="PNM6" s="142"/>
      <c r="PNN6" s="142"/>
      <c r="PNO6" s="142"/>
      <c r="PNP6" s="142"/>
      <c r="PNQ6" s="142"/>
      <c r="PNR6" s="142"/>
      <c r="PNS6" s="142"/>
      <c r="PNT6" s="142"/>
      <c r="PNU6" s="142"/>
      <c r="PNV6" s="142"/>
      <c r="PNW6" s="142"/>
      <c r="PNX6" s="142"/>
      <c r="PNY6" s="142"/>
      <c r="PNZ6" s="142"/>
      <c r="POA6" s="142"/>
      <c r="POB6" s="142"/>
      <c r="POC6" s="142"/>
      <c r="POD6" s="142"/>
      <c r="POE6" s="142"/>
      <c r="POF6" s="142"/>
      <c r="POG6" s="142"/>
      <c r="POH6" s="142"/>
      <c r="POI6" s="142"/>
      <c r="POJ6" s="142"/>
      <c r="POK6" s="142"/>
      <c r="POL6" s="142"/>
      <c r="POM6" s="142"/>
      <c r="PON6" s="142"/>
      <c r="POO6" s="142"/>
      <c r="POP6" s="142"/>
      <c r="POQ6" s="142"/>
      <c r="POR6" s="142"/>
      <c r="POS6" s="142"/>
      <c r="POT6" s="142"/>
      <c r="POU6" s="142"/>
      <c r="POV6" s="142"/>
      <c r="POW6" s="142"/>
      <c r="POX6" s="142"/>
      <c r="POY6" s="142"/>
      <c r="POZ6" s="142"/>
      <c r="PPA6" s="142"/>
      <c r="PPB6" s="142"/>
      <c r="PPC6" s="142"/>
      <c r="PPD6" s="142"/>
      <c r="PPE6" s="142"/>
      <c r="PPF6" s="142"/>
      <c r="PPG6" s="142"/>
      <c r="PPH6" s="142"/>
      <c r="PPI6" s="142"/>
      <c r="PPJ6" s="142"/>
      <c r="PPK6" s="142"/>
      <c r="PPL6" s="142"/>
      <c r="PPM6" s="142"/>
      <c r="PPN6" s="142"/>
      <c r="PPO6" s="142"/>
      <c r="PPP6" s="142"/>
      <c r="PPQ6" s="142"/>
      <c r="PPR6" s="142"/>
      <c r="PPS6" s="142"/>
      <c r="PPT6" s="142"/>
      <c r="PPU6" s="142"/>
      <c r="PPV6" s="142"/>
      <c r="PPW6" s="142"/>
      <c r="PPX6" s="142"/>
      <c r="PPY6" s="142"/>
      <c r="PPZ6" s="142"/>
      <c r="PQA6" s="142"/>
      <c r="PQB6" s="142"/>
      <c r="PQC6" s="142"/>
      <c r="PQD6" s="142"/>
      <c r="PQE6" s="142"/>
      <c r="PQF6" s="142"/>
      <c r="PQG6" s="142"/>
      <c r="PQH6" s="142"/>
      <c r="PQI6" s="142"/>
      <c r="PQJ6" s="142"/>
      <c r="PQK6" s="142"/>
      <c r="PQL6" s="142"/>
      <c r="PQM6" s="142"/>
      <c r="PQN6" s="142"/>
      <c r="PQO6" s="142"/>
      <c r="PQP6" s="142"/>
      <c r="PQQ6" s="142"/>
      <c r="PQR6" s="142"/>
      <c r="PQS6" s="142"/>
      <c r="PQT6" s="142"/>
      <c r="PQU6" s="142"/>
      <c r="PQV6" s="142"/>
      <c r="PQW6" s="142"/>
      <c r="PQX6" s="142"/>
      <c r="PQY6" s="142"/>
      <c r="PQZ6" s="142"/>
      <c r="PRA6" s="142"/>
      <c r="PRB6" s="142"/>
      <c r="PRC6" s="142"/>
      <c r="PRD6" s="142"/>
      <c r="PRE6" s="142"/>
      <c r="PRF6" s="142"/>
      <c r="PRG6" s="142"/>
      <c r="PRH6" s="142"/>
      <c r="PRI6" s="142"/>
      <c r="PRJ6" s="142"/>
      <c r="PRK6" s="142"/>
      <c r="PRL6" s="142"/>
      <c r="PRM6" s="142"/>
      <c r="PRN6" s="142"/>
      <c r="PRO6" s="142"/>
      <c r="PRP6" s="142"/>
      <c r="PRQ6" s="142"/>
      <c r="PRR6" s="142"/>
      <c r="PRS6" s="142"/>
      <c r="PRT6" s="142"/>
      <c r="PRU6" s="142"/>
      <c r="PRV6" s="142"/>
      <c r="PRW6" s="142"/>
      <c r="PRX6" s="142"/>
      <c r="PRY6" s="142"/>
      <c r="PRZ6" s="142"/>
      <c r="PSA6" s="142"/>
      <c r="PSB6" s="142"/>
      <c r="PSC6" s="142"/>
      <c r="PSD6" s="142"/>
      <c r="PSE6" s="142"/>
      <c r="PSF6" s="142"/>
      <c r="PSG6" s="142"/>
      <c r="PSH6" s="142"/>
      <c r="PSI6" s="142"/>
      <c r="PSJ6" s="142"/>
      <c r="PSK6" s="142"/>
      <c r="PSL6" s="142"/>
      <c r="PSM6" s="142"/>
      <c r="PSN6" s="142"/>
      <c r="PSO6" s="142"/>
      <c r="PSP6" s="142"/>
      <c r="PSQ6" s="142"/>
      <c r="PSR6" s="142"/>
      <c r="PSS6" s="142"/>
      <c r="PST6" s="142"/>
      <c r="PSU6" s="142"/>
      <c r="PSV6" s="142"/>
      <c r="PSW6" s="142"/>
      <c r="PSX6" s="142"/>
      <c r="PSY6" s="142"/>
      <c r="PSZ6" s="142"/>
      <c r="PTA6" s="142"/>
      <c r="PTB6" s="142"/>
      <c r="PTC6" s="142"/>
      <c r="PTD6" s="142"/>
      <c r="PTE6" s="142"/>
      <c r="PTF6" s="142"/>
      <c r="PTG6" s="142"/>
      <c r="PTH6" s="142"/>
      <c r="PTI6" s="142"/>
      <c r="PTJ6" s="142"/>
      <c r="PTK6" s="142"/>
      <c r="PTL6" s="142"/>
      <c r="PTM6" s="142"/>
      <c r="PTN6" s="142"/>
      <c r="PTO6" s="142"/>
      <c r="PTP6" s="142"/>
      <c r="PTQ6" s="142"/>
      <c r="PTR6" s="142"/>
      <c r="PTS6" s="142"/>
      <c r="PTT6" s="142"/>
      <c r="PTU6" s="142"/>
      <c r="PTV6" s="142"/>
      <c r="PTW6" s="142"/>
      <c r="PTX6" s="142"/>
      <c r="PTY6" s="142"/>
      <c r="PTZ6" s="142"/>
      <c r="PUA6" s="142"/>
      <c r="PUB6" s="142"/>
      <c r="PUC6" s="142"/>
      <c r="PUD6" s="142"/>
      <c r="PUE6" s="142"/>
      <c r="PUF6" s="142"/>
      <c r="PUG6" s="142"/>
      <c r="PUH6" s="142"/>
      <c r="PUI6" s="142"/>
      <c r="PUJ6" s="142"/>
      <c r="PUK6" s="142"/>
      <c r="PUL6" s="142"/>
      <c r="PUM6" s="142"/>
      <c r="PUN6" s="142"/>
      <c r="PUO6" s="142"/>
      <c r="PUP6" s="142"/>
      <c r="PUQ6" s="142"/>
      <c r="PUR6" s="142"/>
      <c r="PUS6" s="142"/>
      <c r="PUT6" s="142"/>
      <c r="PUU6" s="142"/>
      <c r="PUV6" s="142"/>
      <c r="PUW6" s="142"/>
      <c r="PUX6" s="142"/>
      <c r="PUY6" s="142"/>
      <c r="PUZ6" s="142"/>
      <c r="PVA6" s="142"/>
      <c r="PVB6" s="142"/>
      <c r="PVC6" s="142"/>
      <c r="PVD6" s="142"/>
      <c r="PVE6" s="142"/>
      <c r="PVF6" s="142"/>
      <c r="PVG6" s="142"/>
      <c r="PVH6" s="142"/>
      <c r="PVI6" s="142"/>
      <c r="PVJ6" s="142"/>
      <c r="PVK6" s="142"/>
      <c r="PVL6" s="142"/>
      <c r="PVM6" s="142"/>
      <c r="PVN6" s="142"/>
      <c r="PVO6" s="142"/>
      <c r="PVP6" s="142"/>
      <c r="PVQ6" s="142"/>
      <c r="PVR6" s="142"/>
      <c r="PVS6" s="142"/>
      <c r="PVT6" s="142"/>
      <c r="PVU6" s="142"/>
      <c r="PVV6" s="142"/>
      <c r="PVW6" s="142"/>
      <c r="PVX6" s="142"/>
      <c r="PVY6" s="142"/>
      <c r="PVZ6" s="142"/>
      <c r="PWA6" s="142"/>
      <c r="PWB6" s="142"/>
      <c r="PWC6" s="142"/>
      <c r="PWD6" s="142"/>
      <c r="PWE6" s="142"/>
      <c r="PWF6" s="142"/>
      <c r="PWG6" s="142"/>
      <c r="PWH6" s="142"/>
      <c r="PWI6" s="142"/>
      <c r="PWJ6" s="142"/>
      <c r="PWK6" s="142"/>
      <c r="PWL6" s="142"/>
      <c r="PWM6" s="142"/>
      <c r="PWN6" s="142"/>
      <c r="PWO6" s="142"/>
      <c r="PWP6" s="142"/>
      <c r="PWQ6" s="142"/>
      <c r="PWR6" s="142"/>
      <c r="PWS6" s="142"/>
      <c r="PWT6" s="142"/>
      <c r="PWU6" s="142"/>
      <c r="PWV6" s="142"/>
      <c r="PWW6" s="142"/>
      <c r="PWX6" s="142"/>
      <c r="PWY6" s="142"/>
      <c r="PWZ6" s="142"/>
      <c r="PXA6" s="142"/>
      <c r="PXB6" s="142"/>
      <c r="PXC6" s="142"/>
      <c r="PXD6" s="142"/>
      <c r="PXE6" s="142"/>
      <c r="PXF6" s="142"/>
      <c r="PXG6" s="142"/>
      <c r="PXH6" s="142"/>
      <c r="PXI6" s="142"/>
      <c r="PXJ6" s="142"/>
      <c r="PXK6" s="142"/>
      <c r="PXL6" s="142"/>
      <c r="PXM6" s="142"/>
      <c r="PXN6" s="142"/>
      <c r="PXO6" s="142"/>
      <c r="PXP6" s="142"/>
      <c r="PXQ6" s="142"/>
      <c r="PXR6" s="142"/>
      <c r="PXS6" s="142"/>
      <c r="PXT6" s="142"/>
      <c r="PXU6" s="142"/>
      <c r="PXV6" s="142"/>
      <c r="PXW6" s="142"/>
      <c r="PXX6" s="142"/>
      <c r="PXY6" s="142"/>
      <c r="PXZ6" s="142"/>
      <c r="PYA6" s="142"/>
      <c r="PYB6" s="142"/>
      <c r="PYC6" s="142"/>
      <c r="PYD6" s="142"/>
      <c r="PYE6" s="142"/>
      <c r="PYF6" s="142"/>
      <c r="PYG6" s="142"/>
      <c r="PYH6" s="142"/>
      <c r="PYI6" s="142"/>
      <c r="PYJ6" s="142"/>
      <c r="PYK6" s="142"/>
      <c r="PYL6" s="142"/>
      <c r="PYM6" s="142"/>
      <c r="PYN6" s="142"/>
      <c r="PYO6" s="142"/>
      <c r="PYP6" s="142"/>
      <c r="PYQ6" s="142"/>
      <c r="PYR6" s="142"/>
      <c r="PYS6" s="142"/>
      <c r="PYT6" s="142"/>
      <c r="PYU6" s="142"/>
      <c r="PYV6" s="142"/>
      <c r="PYW6" s="142"/>
      <c r="PYX6" s="142"/>
      <c r="PYY6" s="142"/>
      <c r="PYZ6" s="142"/>
      <c r="PZA6" s="142"/>
      <c r="PZB6" s="142"/>
      <c r="PZC6" s="142"/>
      <c r="PZD6" s="142"/>
      <c r="PZE6" s="142"/>
      <c r="PZF6" s="142"/>
      <c r="PZG6" s="142"/>
      <c r="PZH6" s="142"/>
      <c r="PZI6" s="142"/>
      <c r="PZJ6" s="142"/>
      <c r="PZK6" s="142"/>
      <c r="PZL6" s="142"/>
      <c r="PZM6" s="142"/>
      <c r="PZN6" s="142"/>
      <c r="PZO6" s="142"/>
      <c r="PZP6" s="142"/>
      <c r="PZQ6" s="142"/>
      <c r="PZR6" s="142"/>
      <c r="PZS6" s="142"/>
      <c r="PZT6" s="142"/>
      <c r="PZU6" s="142"/>
      <c r="PZV6" s="142"/>
      <c r="PZW6" s="142"/>
      <c r="PZX6" s="142"/>
      <c r="PZY6" s="142"/>
      <c r="PZZ6" s="142"/>
      <c r="QAA6" s="142"/>
      <c r="QAB6" s="142"/>
      <c r="QAC6" s="142"/>
      <c r="QAD6" s="142"/>
      <c r="QAE6" s="142"/>
      <c r="QAF6" s="142"/>
      <c r="QAG6" s="142"/>
      <c r="QAH6" s="142"/>
      <c r="QAI6" s="142"/>
      <c r="QAJ6" s="142"/>
      <c r="QAK6" s="142"/>
      <c r="QAL6" s="142"/>
      <c r="QAM6" s="142"/>
      <c r="QAN6" s="142"/>
      <c r="QAO6" s="142"/>
      <c r="QAP6" s="142"/>
      <c r="QAQ6" s="142"/>
      <c r="QAR6" s="142"/>
      <c r="QAS6" s="142"/>
      <c r="QAT6" s="142"/>
      <c r="QAU6" s="142"/>
      <c r="QAV6" s="142"/>
      <c r="QAW6" s="142"/>
      <c r="QAX6" s="142"/>
      <c r="QAY6" s="142"/>
      <c r="QAZ6" s="142"/>
      <c r="QBA6" s="142"/>
      <c r="QBB6" s="142"/>
      <c r="QBC6" s="142"/>
      <c r="QBD6" s="142"/>
      <c r="QBE6" s="142"/>
      <c r="QBF6" s="142"/>
      <c r="QBG6" s="142"/>
      <c r="QBH6" s="142"/>
      <c r="QBI6" s="142"/>
      <c r="QBJ6" s="142"/>
      <c r="QBK6" s="142"/>
      <c r="QBL6" s="142"/>
      <c r="QBM6" s="142"/>
      <c r="QBN6" s="142"/>
      <c r="QBO6" s="142"/>
      <c r="QBP6" s="142"/>
      <c r="QBQ6" s="142"/>
      <c r="QBR6" s="142"/>
      <c r="QBS6" s="142"/>
      <c r="QBT6" s="142"/>
      <c r="QBU6" s="142"/>
      <c r="QBV6" s="142"/>
      <c r="QBW6" s="142"/>
      <c r="QBX6" s="142"/>
      <c r="QBY6" s="142"/>
      <c r="QBZ6" s="142"/>
      <c r="QCA6" s="142"/>
      <c r="QCB6" s="142"/>
      <c r="QCC6" s="142"/>
      <c r="QCD6" s="142"/>
      <c r="QCE6" s="142"/>
      <c r="QCF6" s="142"/>
      <c r="QCG6" s="142"/>
      <c r="QCH6" s="142"/>
      <c r="QCI6" s="142"/>
      <c r="QCJ6" s="142"/>
      <c r="QCK6" s="142"/>
      <c r="QCL6" s="142"/>
      <c r="QCM6" s="142"/>
      <c r="QCN6" s="142"/>
      <c r="QCO6" s="142"/>
      <c r="QCP6" s="142"/>
      <c r="QCQ6" s="142"/>
      <c r="QCR6" s="142"/>
      <c r="QCS6" s="142"/>
      <c r="QCT6" s="142"/>
      <c r="QCU6" s="142"/>
      <c r="QCV6" s="142"/>
      <c r="QCW6" s="142"/>
      <c r="QCX6" s="142"/>
      <c r="QCY6" s="142"/>
      <c r="QCZ6" s="142"/>
      <c r="QDA6" s="142"/>
      <c r="QDB6" s="142"/>
      <c r="QDC6" s="142"/>
      <c r="QDD6" s="142"/>
      <c r="QDE6" s="142"/>
      <c r="QDF6" s="142"/>
      <c r="QDG6" s="142"/>
      <c r="QDH6" s="142"/>
      <c r="QDI6" s="142"/>
      <c r="QDJ6" s="142"/>
      <c r="QDK6" s="142"/>
      <c r="QDL6" s="142"/>
      <c r="QDM6" s="142"/>
      <c r="QDN6" s="142"/>
      <c r="QDO6" s="142"/>
      <c r="QDP6" s="142"/>
      <c r="QDQ6" s="142"/>
      <c r="QDR6" s="142"/>
      <c r="QDS6" s="142"/>
      <c r="QDT6" s="142"/>
      <c r="QDU6" s="142"/>
      <c r="QDV6" s="142"/>
      <c r="QDW6" s="142"/>
      <c r="QDX6" s="142"/>
      <c r="QDY6" s="142"/>
      <c r="QDZ6" s="142"/>
      <c r="QEA6" s="142"/>
      <c r="QEB6" s="142"/>
      <c r="QEC6" s="142"/>
      <c r="QED6" s="142"/>
      <c r="QEE6" s="142"/>
      <c r="QEF6" s="142"/>
      <c r="QEG6" s="142"/>
      <c r="QEH6" s="142"/>
      <c r="QEI6" s="142"/>
      <c r="QEJ6" s="142"/>
      <c r="QEK6" s="142"/>
      <c r="QEL6" s="142"/>
      <c r="QEM6" s="142"/>
      <c r="QEN6" s="142"/>
      <c r="QEO6" s="142"/>
      <c r="QEP6" s="142"/>
      <c r="QEQ6" s="142"/>
      <c r="QER6" s="142"/>
      <c r="QES6" s="142"/>
      <c r="QET6" s="142"/>
      <c r="QEU6" s="142"/>
      <c r="QEV6" s="142"/>
      <c r="QEW6" s="142"/>
      <c r="QEX6" s="142"/>
      <c r="QEY6" s="142"/>
      <c r="QEZ6" s="142"/>
      <c r="QFA6" s="142"/>
      <c r="QFB6" s="142"/>
      <c r="QFC6" s="142"/>
      <c r="QFD6" s="142"/>
      <c r="QFE6" s="142"/>
      <c r="QFF6" s="142"/>
      <c r="QFG6" s="142"/>
      <c r="QFH6" s="142"/>
      <c r="QFI6" s="142"/>
      <c r="QFJ6" s="142"/>
      <c r="QFK6" s="142"/>
      <c r="QFL6" s="142"/>
      <c r="QFM6" s="142"/>
      <c r="QFN6" s="142"/>
      <c r="QFO6" s="142"/>
      <c r="QFP6" s="142"/>
      <c r="QFQ6" s="142"/>
      <c r="QFR6" s="142"/>
      <c r="QFS6" s="142"/>
      <c r="QFT6" s="142"/>
      <c r="QFU6" s="142"/>
      <c r="QFV6" s="142"/>
      <c r="QFW6" s="142"/>
      <c r="QFX6" s="142"/>
      <c r="QFY6" s="142"/>
      <c r="QFZ6" s="142"/>
      <c r="QGA6" s="142"/>
      <c r="QGB6" s="142"/>
      <c r="QGC6" s="142"/>
      <c r="QGD6" s="142"/>
      <c r="QGE6" s="142"/>
      <c r="QGF6" s="142"/>
      <c r="QGG6" s="142"/>
      <c r="QGH6" s="142"/>
      <c r="QGI6" s="142"/>
      <c r="QGJ6" s="142"/>
      <c r="QGK6" s="142"/>
      <c r="QGL6" s="142"/>
      <c r="QGM6" s="142"/>
      <c r="QGN6" s="142"/>
      <c r="QGO6" s="142"/>
      <c r="QGP6" s="142"/>
      <c r="QGQ6" s="142"/>
      <c r="QGR6" s="142"/>
      <c r="QGS6" s="142"/>
      <c r="QGT6" s="142"/>
      <c r="QGU6" s="142"/>
      <c r="QGV6" s="142"/>
      <c r="QGW6" s="142"/>
      <c r="QGX6" s="142"/>
      <c r="QGY6" s="142"/>
      <c r="QGZ6" s="142"/>
      <c r="QHA6" s="142"/>
      <c r="QHB6" s="142"/>
      <c r="QHC6" s="142"/>
      <c r="QHD6" s="142"/>
      <c r="QHE6" s="142"/>
      <c r="QHF6" s="142"/>
      <c r="QHG6" s="142"/>
      <c r="QHH6" s="142"/>
      <c r="QHI6" s="142"/>
      <c r="QHJ6" s="142"/>
      <c r="QHK6" s="142"/>
      <c r="QHL6" s="142"/>
      <c r="QHM6" s="142"/>
      <c r="QHN6" s="142"/>
      <c r="QHO6" s="142"/>
      <c r="QHP6" s="142"/>
      <c r="QHQ6" s="142"/>
      <c r="QHR6" s="142"/>
      <c r="QHS6" s="142"/>
      <c r="QHT6" s="142"/>
      <c r="QHU6" s="142"/>
      <c r="QHV6" s="142"/>
      <c r="QHW6" s="142"/>
      <c r="QHX6" s="142"/>
      <c r="QHY6" s="142"/>
      <c r="QHZ6" s="142"/>
      <c r="QIA6" s="142"/>
      <c r="QIB6" s="142"/>
      <c r="QIC6" s="142"/>
      <c r="QID6" s="142"/>
      <c r="QIE6" s="142"/>
      <c r="QIF6" s="142"/>
      <c r="QIG6" s="142"/>
      <c r="QIH6" s="142"/>
      <c r="QII6" s="142"/>
      <c r="QIJ6" s="142"/>
      <c r="QIK6" s="142"/>
      <c r="QIL6" s="142"/>
      <c r="QIM6" s="142"/>
      <c r="QIN6" s="142"/>
      <c r="QIO6" s="142"/>
      <c r="QIP6" s="142"/>
      <c r="QIQ6" s="142"/>
      <c r="QIR6" s="142"/>
      <c r="QIS6" s="142"/>
      <c r="QIT6" s="142"/>
      <c r="QIU6" s="142"/>
      <c r="QIV6" s="142"/>
      <c r="QIW6" s="142"/>
      <c r="QIX6" s="142"/>
      <c r="QIY6" s="142"/>
      <c r="QIZ6" s="142"/>
      <c r="QJA6" s="142"/>
      <c r="QJB6" s="142"/>
      <c r="QJC6" s="142"/>
      <c r="QJD6" s="142"/>
      <c r="QJE6" s="142"/>
      <c r="QJF6" s="142"/>
      <c r="QJG6" s="142"/>
      <c r="QJH6" s="142"/>
      <c r="QJI6" s="142"/>
      <c r="QJJ6" s="142"/>
      <c r="QJK6" s="142"/>
      <c r="QJL6" s="142"/>
      <c r="QJM6" s="142"/>
      <c r="QJN6" s="142"/>
      <c r="QJO6" s="142"/>
      <c r="QJP6" s="142"/>
      <c r="QJQ6" s="142"/>
      <c r="QJR6" s="142"/>
      <c r="QJS6" s="142"/>
      <c r="QJT6" s="142"/>
      <c r="QJU6" s="142"/>
      <c r="QJV6" s="142"/>
      <c r="QJW6" s="142"/>
      <c r="QJX6" s="142"/>
      <c r="QJY6" s="142"/>
      <c r="QJZ6" s="142"/>
      <c r="QKA6" s="142"/>
      <c r="QKB6" s="142"/>
      <c r="QKC6" s="142"/>
      <c r="QKD6" s="142"/>
      <c r="QKE6" s="142"/>
      <c r="QKF6" s="142"/>
      <c r="QKG6" s="142"/>
      <c r="QKH6" s="142"/>
      <c r="QKI6" s="142"/>
      <c r="QKJ6" s="142"/>
      <c r="QKK6" s="142"/>
      <c r="QKL6" s="142"/>
      <c r="QKM6" s="142"/>
      <c r="QKN6" s="142"/>
      <c r="QKO6" s="142"/>
      <c r="QKP6" s="142"/>
      <c r="QKQ6" s="142"/>
      <c r="QKR6" s="142"/>
      <c r="QKS6" s="142"/>
      <c r="QKT6" s="142"/>
      <c r="QKU6" s="142"/>
      <c r="QKV6" s="142"/>
      <c r="QKW6" s="142"/>
      <c r="QKX6" s="142"/>
      <c r="QKY6" s="142"/>
      <c r="QKZ6" s="142"/>
      <c r="QLA6" s="142"/>
      <c r="QLB6" s="142"/>
      <c r="QLC6" s="142"/>
      <c r="QLD6" s="142"/>
      <c r="QLE6" s="142"/>
      <c r="QLF6" s="142"/>
      <c r="QLG6" s="142"/>
      <c r="QLH6" s="142"/>
      <c r="QLI6" s="142"/>
      <c r="QLJ6" s="142"/>
      <c r="QLK6" s="142"/>
      <c r="QLL6" s="142"/>
      <c r="QLM6" s="142"/>
      <c r="QLN6" s="142"/>
      <c r="QLO6" s="142"/>
      <c r="QLP6" s="142"/>
      <c r="QLQ6" s="142"/>
      <c r="QLR6" s="142"/>
      <c r="QLS6" s="142"/>
      <c r="QLT6" s="142"/>
      <c r="QLU6" s="142"/>
      <c r="QLV6" s="142"/>
      <c r="QLW6" s="142"/>
      <c r="QLX6" s="142"/>
      <c r="QLY6" s="142"/>
      <c r="QLZ6" s="142"/>
      <c r="QMA6" s="142"/>
      <c r="QMB6" s="142"/>
      <c r="QMC6" s="142"/>
      <c r="QMD6" s="142"/>
      <c r="QME6" s="142"/>
      <c r="QMF6" s="142"/>
      <c r="QMG6" s="142"/>
      <c r="QMH6" s="142"/>
      <c r="QMI6" s="142"/>
      <c r="QMJ6" s="142"/>
      <c r="QMK6" s="142"/>
      <c r="QML6" s="142"/>
      <c r="QMM6" s="142"/>
      <c r="QMN6" s="142"/>
      <c r="QMO6" s="142"/>
      <c r="QMP6" s="142"/>
      <c r="QMQ6" s="142"/>
      <c r="QMR6" s="142"/>
      <c r="QMS6" s="142"/>
      <c r="QMT6" s="142"/>
      <c r="QMU6" s="142"/>
      <c r="QMV6" s="142"/>
      <c r="QMW6" s="142"/>
      <c r="QMX6" s="142"/>
      <c r="QMY6" s="142"/>
      <c r="QMZ6" s="142"/>
      <c r="QNA6" s="142"/>
      <c r="QNB6" s="142"/>
      <c r="QNC6" s="142"/>
      <c r="QND6" s="142"/>
      <c r="QNE6" s="142"/>
      <c r="QNF6" s="142"/>
      <c r="QNG6" s="142"/>
      <c r="QNH6" s="142"/>
      <c r="QNI6" s="142"/>
      <c r="QNJ6" s="142"/>
      <c r="QNK6" s="142"/>
      <c r="QNL6" s="142"/>
      <c r="QNM6" s="142"/>
      <c r="QNN6" s="142"/>
      <c r="QNO6" s="142"/>
      <c r="QNP6" s="142"/>
      <c r="QNQ6" s="142"/>
      <c r="QNR6" s="142"/>
      <c r="QNS6" s="142"/>
      <c r="QNT6" s="142"/>
      <c r="QNU6" s="142"/>
      <c r="QNV6" s="142"/>
      <c r="QNW6" s="142"/>
      <c r="QNX6" s="142"/>
      <c r="QNY6" s="142"/>
      <c r="QNZ6" s="142"/>
      <c r="QOA6" s="142"/>
      <c r="QOB6" s="142"/>
      <c r="QOC6" s="142"/>
      <c r="QOD6" s="142"/>
      <c r="QOE6" s="142"/>
      <c r="QOF6" s="142"/>
      <c r="QOG6" s="142"/>
      <c r="QOH6" s="142"/>
      <c r="QOI6" s="142"/>
      <c r="QOJ6" s="142"/>
      <c r="QOK6" s="142"/>
      <c r="QOL6" s="142"/>
      <c r="QOM6" s="142"/>
      <c r="QON6" s="142"/>
      <c r="QOO6" s="142"/>
      <c r="QOP6" s="142"/>
      <c r="QOQ6" s="142"/>
      <c r="QOR6" s="142"/>
      <c r="QOS6" s="142"/>
      <c r="QOT6" s="142"/>
      <c r="QOU6" s="142"/>
      <c r="QOV6" s="142"/>
      <c r="QOW6" s="142"/>
      <c r="QOX6" s="142"/>
      <c r="QOY6" s="142"/>
      <c r="QOZ6" s="142"/>
      <c r="QPA6" s="142"/>
      <c r="QPB6" s="142"/>
      <c r="QPC6" s="142"/>
      <c r="QPD6" s="142"/>
      <c r="QPE6" s="142"/>
      <c r="QPF6" s="142"/>
      <c r="QPG6" s="142"/>
      <c r="QPH6" s="142"/>
      <c r="QPI6" s="142"/>
      <c r="QPJ6" s="142"/>
      <c r="QPK6" s="142"/>
      <c r="QPL6" s="142"/>
      <c r="QPM6" s="142"/>
      <c r="QPN6" s="142"/>
      <c r="QPO6" s="142"/>
      <c r="QPP6" s="142"/>
      <c r="QPQ6" s="142"/>
      <c r="QPR6" s="142"/>
      <c r="QPS6" s="142"/>
      <c r="QPT6" s="142"/>
      <c r="QPU6" s="142"/>
      <c r="QPV6" s="142"/>
      <c r="QPW6" s="142"/>
      <c r="QPX6" s="142"/>
      <c r="QPY6" s="142"/>
      <c r="QPZ6" s="142"/>
      <c r="QQA6" s="142"/>
      <c r="QQB6" s="142"/>
      <c r="QQC6" s="142"/>
      <c r="QQD6" s="142"/>
      <c r="QQE6" s="142"/>
      <c r="QQF6" s="142"/>
      <c r="QQG6" s="142"/>
      <c r="QQH6" s="142"/>
      <c r="QQI6" s="142"/>
      <c r="QQJ6" s="142"/>
      <c r="QQK6" s="142"/>
      <c r="QQL6" s="142"/>
      <c r="QQM6" s="142"/>
      <c r="QQN6" s="142"/>
      <c r="QQO6" s="142"/>
      <c r="QQP6" s="142"/>
      <c r="QQQ6" s="142"/>
      <c r="QQR6" s="142"/>
      <c r="QQS6" s="142"/>
      <c r="QQT6" s="142"/>
      <c r="QQU6" s="142"/>
      <c r="QQV6" s="142"/>
      <c r="QQW6" s="142"/>
      <c r="QQX6" s="142"/>
      <c r="QQY6" s="142"/>
      <c r="QQZ6" s="142"/>
      <c r="QRA6" s="142"/>
      <c r="QRB6" s="142"/>
      <c r="QRC6" s="142"/>
      <c r="QRD6" s="142"/>
      <c r="QRE6" s="142"/>
      <c r="QRF6" s="142"/>
      <c r="QRG6" s="142"/>
      <c r="QRH6" s="142"/>
      <c r="QRI6" s="142"/>
      <c r="QRJ6" s="142"/>
      <c r="QRK6" s="142"/>
      <c r="QRL6" s="142"/>
      <c r="QRM6" s="142"/>
      <c r="QRN6" s="142"/>
      <c r="QRO6" s="142"/>
      <c r="QRP6" s="142"/>
      <c r="QRQ6" s="142"/>
      <c r="QRR6" s="142"/>
      <c r="QRS6" s="142"/>
      <c r="QRT6" s="142"/>
      <c r="QRU6" s="142"/>
      <c r="QRV6" s="142"/>
      <c r="QRW6" s="142"/>
      <c r="QRX6" s="142"/>
      <c r="QRY6" s="142"/>
      <c r="QRZ6" s="142"/>
      <c r="QSA6" s="142"/>
      <c r="QSB6" s="142"/>
      <c r="QSC6" s="142"/>
      <c r="QSD6" s="142"/>
      <c r="QSE6" s="142"/>
      <c r="QSF6" s="142"/>
      <c r="QSG6" s="142"/>
      <c r="QSH6" s="142"/>
      <c r="QSI6" s="142"/>
      <c r="QSJ6" s="142"/>
      <c r="QSK6" s="142"/>
      <c r="QSL6" s="142"/>
      <c r="QSM6" s="142"/>
      <c r="QSN6" s="142"/>
      <c r="QSO6" s="142"/>
      <c r="QSP6" s="142"/>
      <c r="QSQ6" s="142"/>
      <c r="QSR6" s="142"/>
      <c r="QSS6" s="142"/>
      <c r="QST6" s="142"/>
      <c r="QSU6" s="142"/>
      <c r="QSV6" s="142"/>
      <c r="QSW6" s="142"/>
      <c r="QSX6" s="142"/>
      <c r="QSY6" s="142"/>
      <c r="QSZ6" s="142"/>
      <c r="QTA6" s="142"/>
      <c r="QTB6" s="142"/>
      <c r="QTC6" s="142"/>
      <c r="QTD6" s="142"/>
      <c r="QTE6" s="142"/>
      <c r="QTF6" s="142"/>
      <c r="QTG6" s="142"/>
      <c r="QTH6" s="142"/>
      <c r="QTI6" s="142"/>
      <c r="QTJ6" s="142"/>
      <c r="QTK6" s="142"/>
      <c r="QTL6" s="142"/>
      <c r="QTM6" s="142"/>
      <c r="QTN6" s="142"/>
      <c r="QTO6" s="142"/>
      <c r="QTP6" s="142"/>
      <c r="QTQ6" s="142"/>
      <c r="QTR6" s="142"/>
      <c r="QTS6" s="142"/>
      <c r="QTT6" s="142"/>
      <c r="QTU6" s="142"/>
      <c r="QTV6" s="142"/>
      <c r="QTW6" s="142"/>
      <c r="QTX6" s="142"/>
      <c r="QTY6" s="142"/>
      <c r="QTZ6" s="142"/>
      <c r="QUA6" s="142"/>
      <c r="QUB6" s="142"/>
      <c r="QUC6" s="142"/>
      <c r="QUD6" s="142"/>
      <c r="QUE6" s="142"/>
      <c r="QUF6" s="142"/>
      <c r="QUG6" s="142"/>
      <c r="QUH6" s="142"/>
      <c r="QUI6" s="142"/>
      <c r="QUJ6" s="142"/>
      <c r="QUK6" s="142"/>
      <c r="QUL6" s="142"/>
      <c r="QUM6" s="142"/>
      <c r="QUN6" s="142"/>
      <c r="QUO6" s="142"/>
      <c r="QUP6" s="142"/>
      <c r="QUQ6" s="142"/>
      <c r="QUR6" s="142"/>
      <c r="QUS6" s="142"/>
      <c r="QUT6" s="142"/>
      <c r="QUU6" s="142"/>
      <c r="QUV6" s="142"/>
      <c r="QUW6" s="142"/>
      <c r="QUX6" s="142"/>
      <c r="QUY6" s="142"/>
      <c r="QUZ6" s="142"/>
      <c r="QVA6" s="142"/>
      <c r="QVB6" s="142"/>
      <c r="QVC6" s="142"/>
      <c r="QVD6" s="142"/>
      <c r="QVE6" s="142"/>
      <c r="QVF6" s="142"/>
      <c r="QVG6" s="142"/>
      <c r="QVH6" s="142"/>
      <c r="QVI6" s="142"/>
      <c r="QVJ6" s="142"/>
      <c r="QVK6" s="142"/>
      <c r="QVL6" s="142"/>
      <c r="QVM6" s="142"/>
      <c r="QVN6" s="142"/>
      <c r="QVO6" s="142"/>
      <c r="QVP6" s="142"/>
      <c r="QVQ6" s="142"/>
      <c r="QVR6" s="142"/>
      <c r="QVS6" s="142"/>
      <c r="QVT6" s="142"/>
      <c r="QVU6" s="142"/>
      <c r="QVV6" s="142"/>
      <c r="QVW6" s="142"/>
      <c r="QVX6" s="142"/>
      <c r="QVY6" s="142"/>
      <c r="QVZ6" s="142"/>
      <c r="QWA6" s="142"/>
      <c r="QWB6" s="142"/>
      <c r="QWC6" s="142"/>
      <c r="QWD6" s="142"/>
      <c r="QWE6" s="142"/>
      <c r="QWF6" s="142"/>
      <c r="QWG6" s="142"/>
      <c r="QWH6" s="142"/>
      <c r="QWI6" s="142"/>
      <c r="QWJ6" s="142"/>
      <c r="QWK6" s="142"/>
      <c r="QWL6" s="142"/>
      <c r="QWM6" s="142"/>
      <c r="QWN6" s="142"/>
      <c r="QWO6" s="142"/>
      <c r="QWP6" s="142"/>
      <c r="QWQ6" s="142"/>
      <c r="QWR6" s="142"/>
      <c r="QWS6" s="142"/>
      <c r="QWT6" s="142"/>
      <c r="QWU6" s="142"/>
      <c r="QWV6" s="142"/>
      <c r="QWW6" s="142"/>
      <c r="QWX6" s="142"/>
      <c r="QWY6" s="142"/>
      <c r="QWZ6" s="142"/>
      <c r="QXA6" s="142"/>
      <c r="QXB6" s="142"/>
      <c r="QXC6" s="142"/>
      <c r="QXD6" s="142"/>
      <c r="QXE6" s="142"/>
      <c r="QXF6" s="142"/>
      <c r="QXG6" s="142"/>
      <c r="QXH6" s="142"/>
      <c r="QXI6" s="142"/>
      <c r="QXJ6" s="142"/>
      <c r="QXK6" s="142"/>
      <c r="QXL6" s="142"/>
      <c r="QXM6" s="142"/>
      <c r="QXN6" s="142"/>
      <c r="QXO6" s="142"/>
      <c r="QXP6" s="142"/>
      <c r="QXQ6" s="142"/>
      <c r="QXR6" s="142"/>
      <c r="QXS6" s="142"/>
      <c r="QXT6" s="142"/>
      <c r="QXU6" s="142"/>
      <c r="QXV6" s="142"/>
      <c r="QXW6" s="142"/>
      <c r="QXX6" s="142"/>
      <c r="QXY6" s="142"/>
      <c r="QXZ6" s="142"/>
      <c r="QYA6" s="142"/>
      <c r="QYB6" s="142"/>
      <c r="QYC6" s="142"/>
      <c r="QYD6" s="142"/>
      <c r="QYE6" s="142"/>
      <c r="QYF6" s="142"/>
      <c r="QYG6" s="142"/>
      <c r="QYH6" s="142"/>
      <c r="QYI6" s="142"/>
      <c r="QYJ6" s="142"/>
      <c r="QYK6" s="142"/>
      <c r="QYL6" s="142"/>
      <c r="QYM6" s="142"/>
      <c r="QYN6" s="142"/>
      <c r="QYO6" s="142"/>
      <c r="QYP6" s="142"/>
      <c r="QYQ6" s="142"/>
      <c r="QYR6" s="142"/>
      <c r="QYS6" s="142"/>
      <c r="QYT6" s="142"/>
      <c r="QYU6" s="142"/>
      <c r="QYV6" s="142"/>
      <c r="QYW6" s="142"/>
      <c r="QYX6" s="142"/>
      <c r="QYY6" s="142"/>
      <c r="QYZ6" s="142"/>
      <c r="QZA6" s="142"/>
      <c r="QZB6" s="142"/>
      <c r="QZC6" s="142"/>
      <c r="QZD6" s="142"/>
      <c r="QZE6" s="142"/>
      <c r="QZF6" s="142"/>
      <c r="QZG6" s="142"/>
      <c r="QZH6" s="142"/>
      <c r="QZI6" s="142"/>
      <c r="QZJ6" s="142"/>
      <c r="QZK6" s="142"/>
      <c r="QZL6" s="142"/>
      <c r="QZM6" s="142"/>
      <c r="QZN6" s="142"/>
      <c r="QZO6" s="142"/>
      <c r="QZP6" s="142"/>
      <c r="QZQ6" s="142"/>
      <c r="QZR6" s="142"/>
      <c r="QZS6" s="142"/>
      <c r="QZT6" s="142"/>
      <c r="QZU6" s="142"/>
      <c r="QZV6" s="142"/>
      <c r="QZW6" s="142"/>
      <c r="QZX6" s="142"/>
      <c r="QZY6" s="142"/>
      <c r="QZZ6" s="142"/>
      <c r="RAA6" s="142"/>
      <c r="RAB6" s="142"/>
      <c r="RAC6" s="142"/>
      <c r="RAD6" s="142"/>
      <c r="RAE6" s="142"/>
      <c r="RAF6" s="142"/>
      <c r="RAG6" s="142"/>
      <c r="RAH6" s="142"/>
      <c r="RAI6" s="142"/>
      <c r="RAJ6" s="142"/>
      <c r="RAK6" s="142"/>
      <c r="RAL6" s="142"/>
      <c r="RAM6" s="142"/>
      <c r="RAN6" s="142"/>
      <c r="RAO6" s="142"/>
      <c r="RAP6" s="142"/>
      <c r="RAQ6" s="142"/>
      <c r="RAR6" s="142"/>
      <c r="RAS6" s="142"/>
      <c r="RAT6" s="142"/>
      <c r="RAU6" s="142"/>
      <c r="RAV6" s="142"/>
      <c r="RAW6" s="142"/>
      <c r="RAX6" s="142"/>
      <c r="RAY6" s="142"/>
      <c r="RAZ6" s="142"/>
      <c r="RBA6" s="142"/>
      <c r="RBB6" s="142"/>
      <c r="RBC6" s="142"/>
      <c r="RBD6" s="142"/>
      <c r="RBE6" s="142"/>
      <c r="RBF6" s="142"/>
      <c r="RBG6" s="142"/>
      <c r="RBH6" s="142"/>
      <c r="RBI6" s="142"/>
      <c r="RBJ6" s="142"/>
      <c r="RBK6" s="142"/>
      <c r="RBL6" s="142"/>
      <c r="RBM6" s="142"/>
      <c r="RBN6" s="142"/>
      <c r="RBO6" s="142"/>
      <c r="RBP6" s="142"/>
      <c r="RBQ6" s="142"/>
      <c r="RBR6" s="142"/>
      <c r="RBS6" s="142"/>
      <c r="RBT6" s="142"/>
      <c r="RBU6" s="142"/>
      <c r="RBV6" s="142"/>
      <c r="RBW6" s="142"/>
      <c r="RBX6" s="142"/>
      <c r="RBY6" s="142"/>
      <c r="RBZ6" s="142"/>
      <c r="RCA6" s="142"/>
      <c r="RCB6" s="142"/>
      <c r="RCC6" s="142"/>
      <c r="RCD6" s="142"/>
      <c r="RCE6" s="142"/>
      <c r="RCF6" s="142"/>
      <c r="RCG6" s="142"/>
      <c r="RCH6" s="142"/>
      <c r="RCI6" s="142"/>
      <c r="RCJ6" s="142"/>
      <c r="RCK6" s="142"/>
      <c r="RCL6" s="142"/>
      <c r="RCM6" s="142"/>
      <c r="RCN6" s="142"/>
      <c r="RCO6" s="142"/>
      <c r="RCP6" s="142"/>
      <c r="RCQ6" s="142"/>
      <c r="RCR6" s="142"/>
      <c r="RCS6" s="142"/>
      <c r="RCT6" s="142"/>
      <c r="RCU6" s="142"/>
      <c r="RCV6" s="142"/>
      <c r="RCW6" s="142"/>
      <c r="RCX6" s="142"/>
      <c r="RCY6" s="142"/>
      <c r="RCZ6" s="142"/>
      <c r="RDA6" s="142"/>
      <c r="RDB6" s="142"/>
      <c r="RDC6" s="142"/>
      <c r="RDD6" s="142"/>
      <c r="RDE6" s="142"/>
      <c r="RDF6" s="142"/>
      <c r="RDG6" s="142"/>
      <c r="RDH6" s="142"/>
      <c r="RDI6" s="142"/>
      <c r="RDJ6" s="142"/>
      <c r="RDK6" s="142"/>
      <c r="RDL6" s="142"/>
      <c r="RDM6" s="142"/>
      <c r="RDN6" s="142"/>
      <c r="RDO6" s="142"/>
      <c r="RDP6" s="142"/>
      <c r="RDQ6" s="142"/>
      <c r="RDR6" s="142"/>
      <c r="RDS6" s="142"/>
      <c r="RDT6" s="142"/>
      <c r="RDU6" s="142"/>
      <c r="RDV6" s="142"/>
      <c r="RDW6" s="142"/>
      <c r="RDX6" s="142"/>
      <c r="RDY6" s="142"/>
      <c r="RDZ6" s="142"/>
      <c r="REA6" s="142"/>
      <c r="REB6" s="142"/>
      <c r="REC6" s="142"/>
      <c r="RED6" s="142"/>
      <c r="REE6" s="142"/>
      <c r="REF6" s="142"/>
      <c r="REG6" s="142"/>
      <c r="REH6" s="142"/>
      <c r="REI6" s="142"/>
      <c r="REJ6" s="142"/>
      <c r="REK6" s="142"/>
      <c r="REL6" s="142"/>
      <c r="REM6" s="142"/>
      <c r="REN6" s="142"/>
      <c r="REO6" s="142"/>
      <c r="REP6" s="142"/>
      <c r="REQ6" s="142"/>
      <c r="RER6" s="142"/>
      <c r="RES6" s="142"/>
      <c r="RET6" s="142"/>
      <c r="REU6" s="142"/>
      <c r="REV6" s="142"/>
      <c r="REW6" s="142"/>
      <c r="REX6" s="142"/>
      <c r="REY6" s="142"/>
      <c r="REZ6" s="142"/>
      <c r="RFA6" s="142"/>
      <c r="RFB6" s="142"/>
      <c r="RFC6" s="142"/>
      <c r="RFD6" s="142"/>
      <c r="RFE6" s="142"/>
      <c r="RFF6" s="142"/>
      <c r="RFG6" s="142"/>
      <c r="RFH6" s="142"/>
      <c r="RFI6" s="142"/>
      <c r="RFJ6" s="142"/>
      <c r="RFK6" s="142"/>
      <c r="RFL6" s="142"/>
      <c r="RFM6" s="142"/>
      <c r="RFN6" s="142"/>
      <c r="RFO6" s="142"/>
      <c r="RFP6" s="142"/>
      <c r="RFQ6" s="142"/>
      <c r="RFR6" s="142"/>
      <c r="RFS6" s="142"/>
      <c r="RFT6" s="142"/>
      <c r="RFU6" s="142"/>
      <c r="RFV6" s="142"/>
      <c r="RFW6" s="142"/>
      <c r="RFX6" s="142"/>
      <c r="RFY6" s="142"/>
      <c r="RFZ6" s="142"/>
      <c r="RGA6" s="142"/>
      <c r="RGB6" s="142"/>
      <c r="RGC6" s="142"/>
      <c r="RGD6" s="142"/>
      <c r="RGE6" s="142"/>
      <c r="RGF6" s="142"/>
      <c r="RGG6" s="142"/>
      <c r="RGH6" s="142"/>
      <c r="RGI6" s="142"/>
      <c r="RGJ6" s="142"/>
      <c r="RGK6" s="142"/>
      <c r="RGL6" s="142"/>
      <c r="RGM6" s="142"/>
      <c r="RGN6" s="142"/>
      <c r="RGO6" s="142"/>
      <c r="RGP6" s="142"/>
      <c r="RGQ6" s="142"/>
      <c r="RGR6" s="142"/>
      <c r="RGS6" s="142"/>
      <c r="RGT6" s="142"/>
      <c r="RGU6" s="142"/>
      <c r="RGV6" s="142"/>
      <c r="RGW6" s="142"/>
      <c r="RGX6" s="142"/>
      <c r="RGY6" s="142"/>
      <c r="RGZ6" s="142"/>
      <c r="RHA6" s="142"/>
      <c r="RHB6" s="142"/>
      <c r="RHC6" s="142"/>
      <c r="RHD6" s="142"/>
      <c r="RHE6" s="142"/>
      <c r="RHF6" s="142"/>
      <c r="RHG6" s="142"/>
      <c r="RHH6" s="142"/>
      <c r="RHI6" s="142"/>
      <c r="RHJ6" s="142"/>
      <c r="RHK6" s="142"/>
      <c r="RHL6" s="142"/>
      <c r="RHM6" s="142"/>
      <c r="RHN6" s="142"/>
      <c r="RHO6" s="142"/>
      <c r="RHP6" s="142"/>
      <c r="RHQ6" s="142"/>
      <c r="RHR6" s="142"/>
      <c r="RHS6" s="142"/>
      <c r="RHT6" s="142"/>
      <c r="RHU6" s="142"/>
      <c r="RHV6" s="142"/>
      <c r="RHW6" s="142"/>
      <c r="RHX6" s="142"/>
      <c r="RHY6" s="142"/>
      <c r="RHZ6" s="142"/>
      <c r="RIA6" s="142"/>
      <c r="RIB6" s="142"/>
      <c r="RIC6" s="142"/>
      <c r="RID6" s="142"/>
      <c r="RIE6" s="142"/>
      <c r="RIF6" s="142"/>
      <c r="RIG6" s="142"/>
      <c r="RIH6" s="142"/>
      <c r="RII6" s="142"/>
      <c r="RIJ6" s="142"/>
      <c r="RIK6" s="142"/>
      <c r="RIL6" s="142"/>
      <c r="RIM6" s="142"/>
      <c r="RIN6" s="142"/>
      <c r="RIO6" s="142"/>
      <c r="RIP6" s="142"/>
      <c r="RIQ6" s="142"/>
      <c r="RIR6" s="142"/>
      <c r="RIS6" s="142"/>
      <c r="RIT6" s="142"/>
      <c r="RIU6" s="142"/>
      <c r="RIV6" s="142"/>
      <c r="RIW6" s="142"/>
      <c r="RIX6" s="142"/>
      <c r="RIY6" s="142"/>
      <c r="RIZ6" s="142"/>
      <c r="RJA6" s="142"/>
      <c r="RJB6" s="142"/>
      <c r="RJC6" s="142"/>
      <c r="RJD6" s="142"/>
      <c r="RJE6" s="142"/>
      <c r="RJF6" s="142"/>
      <c r="RJG6" s="142"/>
      <c r="RJH6" s="142"/>
      <c r="RJI6" s="142"/>
      <c r="RJJ6" s="142"/>
      <c r="RJK6" s="142"/>
      <c r="RJL6" s="142"/>
      <c r="RJM6" s="142"/>
      <c r="RJN6" s="142"/>
      <c r="RJO6" s="142"/>
      <c r="RJP6" s="142"/>
      <c r="RJQ6" s="142"/>
      <c r="RJR6" s="142"/>
      <c r="RJS6" s="142"/>
      <c r="RJT6" s="142"/>
      <c r="RJU6" s="142"/>
      <c r="RJV6" s="142"/>
      <c r="RJW6" s="142"/>
      <c r="RJX6" s="142"/>
      <c r="RJY6" s="142"/>
      <c r="RJZ6" s="142"/>
      <c r="RKA6" s="142"/>
      <c r="RKB6" s="142"/>
      <c r="RKC6" s="142"/>
      <c r="RKD6" s="142"/>
      <c r="RKE6" s="142"/>
      <c r="RKF6" s="142"/>
      <c r="RKG6" s="142"/>
      <c r="RKH6" s="142"/>
      <c r="RKI6" s="142"/>
      <c r="RKJ6" s="142"/>
      <c r="RKK6" s="142"/>
      <c r="RKL6" s="142"/>
      <c r="RKM6" s="142"/>
      <c r="RKN6" s="142"/>
      <c r="RKO6" s="142"/>
      <c r="RKP6" s="142"/>
      <c r="RKQ6" s="142"/>
      <c r="RKR6" s="142"/>
      <c r="RKS6" s="142"/>
      <c r="RKT6" s="142"/>
      <c r="RKU6" s="142"/>
      <c r="RKV6" s="142"/>
      <c r="RKW6" s="142"/>
      <c r="RKX6" s="142"/>
      <c r="RKY6" s="142"/>
      <c r="RKZ6" s="142"/>
      <c r="RLA6" s="142"/>
      <c r="RLB6" s="142"/>
      <c r="RLC6" s="142"/>
      <c r="RLD6" s="142"/>
      <c r="RLE6" s="142"/>
      <c r="RLF6" s="142"/>
      <c r="RLG6" s="142"/>
      <c r="RLH6" s="142"/>
      <c r="RLI6" s="142"/>
      <c r="RLJ6" s="142"/>
      <c r="RLK6" s="142"/>
      <c r="RLL6" s="142"/>
      <c r="RLM6" s="142"/>
      <c r="RLN6" s="142"/>
      <c r="RLO6" s="142"/>
      <c r="RLP6" s="142"/>
      <c r="RLQ6" s="142"/>
      <c r="RLR6" s="142"/>
      <c r="RLS6" s="142"/>
      <c r="RLT6" s="142"/>
      <c r="RLU6" s="142"/>
      <c r="RLV6" s="142"/>
      <c r="RLW6" s="142"/>
      <c r="RLX6" s="142"/>
      <c r="RLY6" s="142"/>
      <c r="RLZ6" s="142"/>
      <c r="RMA6" s="142"/>
      <c r="RMB6" s="142"/>
      <c r="RMC6" s="142"/>
      <c r="RMD6" s="142"/>
      <c r="RME6" s="142"/>
      <c r="RMF6" s="142"/>
      <c r="RMG6" s="142"/>
      <c r="RMH6" s="142"/>
      <c r="RMI6" s="142"/>
      <c r="RMJ6" s="142"/>
      <c r="RMK6" s="142"/>
      <c r="RML6" s="142"/>
      <c r="RMM6" s="142"/>
      <c r="RMN6" s="142"/>
      <c r="RMO6" s="142"/>
      <c r="RMP6" s="142"/>
      <c r="RMQ6" s="142"/>
      <c r="RMR6" s="142"/>
      <c r="RMS6" s="142"/>
      <c r="RMT6" s="142"/>
      <c r="RMU6" s="142"/>
      <c r="RMV6" s="142"/>
      <c r="RMW6" s="142"/>
      <c r="RMX6" s="142"/>
      <c r="RMY6" s="142"/>
      <c r="RMZ6" s="142"/>
      <c r="RNA6" s="142"/>
      <c r="RNB6" s="142"/>
      <c r="RNC6" s="142"/>
      <c r="RND6" s="142"/>
      <c r="RNE6" s="142"/>
      <c r="RNF6" s="142"/>
      <c r="RNG6" s="142"/>
      <c r="RNH6" s="142"/>
      <c r="RNI6" s="142"/>
      <c r="RNJ6" s="142"/>
      <c r="RNK6" s="142"/>
      <c r="RNL6" s="142"/>
      <c r="RNM6" s="142"/>
      <c r="RNN6" s="142"/>
      <c r="RNO6" s="142"/>
      <c r="RNP6" s="142"/>
      <c r="RNQ6" s="142"/>
      <c r="RNR6" s="142"/>
      <c r="RNS6" s="142"/>
      <c r="RNT6" s="142"/>
      <c r="RNU6" s="142"/>
      <c r="RNV6" s="142"/>
      <c r="RNW6" s="142"/>
      <c r="RNX6" s="142"/>
      <c r="RNY6" s="142"/>
      <c r="RNZ6" s="142"/>
      <c r="ROA6" s="142"/>
      <c r="ROB6" s="142"/>
      <c r="ROC6" s="142"/>
      <c r="ROD6" s="142"/>
      <c r="ROE6" s="142"/>
      <c r="ROF6" s="142"/>
      <c r="ROG6" s="142"/>
      <c r="ROH6" s="142"/>
      <c r="ROI6" s="142"/>
      <c r="ROJ6" s="142"/>
      <c r="ROK6" s="142"/>
      <c r="ROL6" s="142"/>
      <c r="ROM6" s="142"/>
      <c r="RON6" s="142"/>
      <c r="ROO6" s="142"/>
      <c r="ROP6" s="142"/>
      <c r="ROQ6" s="142"/>
      <c r="ROR6" s="142"/>
      <c r="ROS6" s="142"/>
      <c r="ROT6" s="142"/>
      <c r="ROU6" s="142"/>
      <c r="ROV6" s="142"/>
      <c r="ROW6" s="142"/>
      <c r="ROX6" s="142"/>
      <c r="ROY6" s="142"/>
      <c r="ROZ6" s="142"/>
      <c r="RPA6" s="142"/>
      <c r="RPB6" s="142"/>
      <c r="RPC6" s="142"/>
      <c r="RPD6" s="142"/>
      <c r="RPE6" s="142"/>
      <c r="RPF6" s="142"/>
      <c r="RPG6" s="142"/>
      <c r="RPH6" s="142"/>
      <c r="RPI6" s="142"/>
      <c r="RPJ6" s="142"/>
      <c r="RPK6" s="142"/>
      <c r="RPL6" s="142"/>
      <c r="RPM6" s="142"/>
      <c r="RPN6" s="142"/>
      <c r="RPO6" s="142"/>
      <c r="RPP6" s="142"/>
      <c r="RPQ6" s="142"/>
      <c r="RPR6" s="142"/>
      <c r="RPS6" s="142"/>
      <c r="RPT6" s="142"/>
      <c r="RPU6" s="142"/>
      <c r="RPV6" s="142"/>
      <c r="RPW6" s="142"/>
      <c r="RPX6" s="142"/>
      <c r="RPY6" s="142"/>
      <c r="RPZ6" s="142"/>
      <c r="RQA6" s="142"/>
      <c r="RQB6" s="142"/>
      <c r="RQC6" s="142"/>
      <c r="RQD6" s="142"/>
      <c r="RQE6" s="142"/>
      <c r="RQF6" s="142"/>
      <c r="RQG6" s="142"/>
      <c r="RQH6" s="142"/>
      <c r="RQI6" s="142"/>
      <c r="RQJ6" s="142"/>
      <c r="RQK6" s="142"/>
      <c r="RQL6" s="142"/>
      <c r="RQM6" s="142"/>
      <c r="RQN6" s="142"/>
      <c r="RQO6" s="142"/>
      <c r="RQP6" s="142"/>
      <c r="RQQ6" s="142"/>
      <c r="RQR6" s="142"/>
      <c r="RQS6" s="142"/>
      <c r="RQT6" s="142"/>
      <c r="RQU6" s="142"/>
      <c r="RQV6" s="142"/>
      <c r="RQW6" s="142"/>
      <c r="RQX6" s="142"/>
      <c r="RQY6" s="142"/>
      <c r="RQZ6" s="142"/>
      <c r="RRA6" s="142"/>
      <c r="RRB6" s="142"/>
      <c r="RRC6" s="142"/>
      <c r="RRD6" s="142"/>
      <c r="RRE6" s="142"/>
      <c r="RRF6" s="142"/>
      <c r="RRG6" s="142"/>
      <c r="RRH6" s="142"/>
      <c r="RRI6" s="142"/>
      <c r="RRJ6" s="142"/>
      <c r="RRK6" s="142"/>
      <c r="RRL6" s="142"/>
      <c r="RRM6" s="142"/>
      <c r="RRN6" s="142"/>
      <c r="RRO6" s="142"/>
      <c r="RRP6" s="142"/>
      <c r="RRQ6" s="142"/>
      <c r="RRR6" s="142"/>
      <c r="RRS6" s="142"/>
      <c r="RRT6" s="142"/>
      <c r="RRU6" s="142"/>
      <c r="RRV6" s="142"/>
      <c r="RRW6" s="142"/>
      <c r="RRX6" s="142"/>
      <c r="RRY6" s="142"/>
      <c r="RRZ6" s="142"/>
      <c r="RSA6" s="142"/>
      <c r="RSB6" s="142"/>
      <c r="RSC6" s="142"/>
      <c r="RSD6" s="142"/>
      <c r="RSE6" s="142"/>
      <c r="RSF6" s="142"/>
      <c r="RSG6" s="142"/>
      <c r="RSH6" s="142"/>
      <c r="RSI6" s="142"/>
      <c r="RSJ6" s="142"/>
      <c r="RSK6" s="142"/>
      <c r="RSL6" s="142"/>
      <c r="RSM6" s="142"/>
      <c r="RSN6" s="142"/>
      <c r="RSO6" s="142"/>
      <c r="RSP6" s="142"/>
      <c r="RSQ6" s="142"/>
      <c r="RSR6" s="142"/>
      <c r="RSS6" s="142"/>
      <c r="RST6" s="142"/>
      <c r="RSU6" s="142"/>
      <c r="RSV6" s="142"/>
      <c r="RSW6" s="142"/>
      <c r="RSX6" s="142"/>
      <c r="RSY6" s="142"/>
      <c r="RSZ6" s="142"/>
      <c r="RTA6" s="142"/>
      <c r="RTB6" s="142"/>
      <c r="RTC6" s="142"/>
      <c r="RTD6" s="142"/>
      <c r="RTE6" s="142"/>
      <c r="RTF6" s="142"/>
      <c r="RTG6" s="142"/>
      <c r="RTH6" s="142"/>
      <c r="RTI6" s="142"/>
      <c r="RTJ6" s="142"/>
      <c r="RTK6" s="142"/>
      <c r="RTL6" s="142"/>
      <c r="RTM6" s="142"/>
      <c r="RTN6" s="142"/>
      <c r="RTO6" s="142"/>
      <c r="RTP6" s="142"/>
      <c r="RTQ6" s="142"/>
      <c r="RTR6" s="142"/>
      <c r="RTS6" s="142"/>
      <c r="RTT6" s="142"/>
      <c r="RTU6" s="142"/>
      <c r="RTV6" s="142"/>
      <c r="RTW6" s="142"/>
      <c r="RTX6" s="142"/>
      <c r="RTY6" s="142"/>
      <c r="RTZ6" s="142"/>
      <c r="RUA6" s="142"/>
      <c r="RUB6" s="142"/>
      <c r="RUC6" s="142"/>
      <c r="RUD6" s="142"/>
      <c r="RUE6" s="142"/>
      <c r="RUF6" s="142"/>
      <c r="RUG6" s="142"/>
      <c r="RUH6" s="142"/>
      <c r="RUI6" s="142"/>
      <c r="RUJ6" s="142"/>
      <c r="RUK6" s="142"/>
      <c r="RUL6" s="142"/>
      <c r="RUM6" s="142"/>
      <c r="RUN6" s="142"/>
      <c r="RUO6" s="142"/>
      <c r="RUP6" s="142"/>
      <c r="RUQ6" s="142"/>
      <c r="RUR6" s="142"/>
      <c r="RUS6" s="142"/>
      <c r="RUT6" s="142"/>
      <c r="RUU6" s="142"/>
      <c r="RUV6" s="142"/>
      <c r="RUW6" s="142"/>
      <c r="RUX6" s="142"/>
      <c r="RUY6" s="142"/>
      <c r="RUZ6" s="142"/>
      <c r="RVA6" s="142"/>
      <c r="RVB6" s="142"/>
      <c r="RVC6" s="142"/>
      <c r="RVD6" s="142"/>
      <c r="RVE6" s="142"/>
      <c r="RVF6" s="142"/>
      <c r="RVG6" s="142"/>
      <c r="RVH6" s="142"/>
      <c r="RVI6" s="142"/>
      <c r="RVJ6" s="142"/>
      <c r="RVK6" s="142"/>
      <c r="RVL6" s="142"/>
      <c r="RVM6" s="142"/>
      <c r="RVN6" s="142"/>
      <c r="RVO6" s="142"/>
      <c r="RVP6" s="142"/>
      <c r="RVQ6" s="142"/>
      <c r="RVR6" s="142"/>
      <c r="RVS6" s="142"/>
      <c r="RVT6" s="142"/>
      <c r="RVU6" s="142"/>
      <c r="RVV6" s="142"/>
      <c r="RVW6" s="142"/>
      <c r="RVX6" s="142"/>
      <c r="RVY6" s="142"/>
      <c r="RVZ6" s="142"/>
      <c r="RWA6" s="142"/>
      <c r="RWB6" s="142"/>
      <c r="RWC6" s="142"/>
      <c r="RWD6" s="142"/>
      <c r="RWE6" s="142"/>
      <c r="RWF6" s="142"/>
      <c r="RWG6" s="142"/>
      <c r="RWH6" s="142"/>
      <c r="RWI6" s="142"/>
      <c r="RWJ6" s="142"/>
      <c r="RWK6" s="142"/>
      <c r="RWL6" s="142"/>
      <c r="RWM6" s="142"/>
      <c r="RWN6" s="142"/>
      <c r="RWO6" s="142"/>
      <c r="RWP6" s="142"/>
      <c r="RWQ6" s="142"/>
      <c r="RWR6" s="142"/>
      <c r="RWS6" s="142"/>
      <c r="RWT6" s="142"/>
      <c r="RWU6" s="142"/>
      <c r="RWV6" s="142"/>
      <c r="RWW6" s="142"/>
      <c r="RWX6" s="142"/>
      <c r="RWY6" s="142"/>
      <c r="RWZ6" s="142"/>
      <c r="RXA6" s="142"/>
      <c r="RXB6" s="142"/>
      <c r="RXC6" s="142"/>
      <c r="RXD6" s="142"/>
      <c r="RXE6" s="142"/>
      <c r="RXF6" s="142"/>
      <c r="RXG6" s="142"/>
      <c r="RXH6" s="142"/>
      <c r="RXI6" s="142"/>
      <c r="RXJ6" s="142"/>
      <c r="RXK6" s="142"/>
      <c r="RXL6" s="142"/>
      <c r="RXM6" s="142"/>
      <c r="RXN6" s="142"/>
      <c r="RXO6" s="142"/>
      <c r="RXP6" s="142"/>
      <c r="RXQ6" s="142"/>
      <c r="RXR6" s="142"/>
      <c r="RXS6" s="142"/>
      <c r="RXT6" s="142"/>
      <c r="RXU6" s="142"/>
      <c r="RXV6" s="142"/>
      <c r="RXW6" s="142"/>
      <c r="RXX6" s="142"/>
      <c r="RXY6" s="142"/>
      <c r="RXZ6" s="142"/>
      <c r="RYA6" s="142"/>
      <c r="RYB6" s="142"/>
      <c r="RYC6" s="142"/>
      <c r="RYD6" s="142"/>
      <c r="RYE6" s="142"/>
      <c r="RYF6" s="142"/>
      <c r="RYG6" s="142"/>
      <c r="RYH6" s="142"/>
      <c r="RYI6" s="142"/>
      <c r="RYJ6" s="142"/>
      <c r="RYK6" s="142"/>
      <c r="RYL6" s="142"/>
      <c r="RYM6" s="142"/>
      <c r="RYN6" s="142"/>
      <c r="RYO6" s="142"/>
      <c r="RYP6" s="142"/>
      <c r="RYQ6" s="142"/>
      <c r="RYR6" s="142"/>
      <c r="RYS6" s="142"/>
      <c r="RYT6" s="142"/>
      <c r="RYU6" s="142"/>
      <c r="RYV6" s="142"/>
      <c r="RYW6" s="142"/>
      <c r="RYX6" s="142"/>
      <c r="RYY6" s="142"/>
      <c r="RYZ6" s="142"/>
      <c r="RZA6" s="142"/>
      <c r="RZB6" s="142"/>
      <c r="RZC6" s="142"/>
      <c r="RZD6" s="142"/>
      <c r="RZE6" s="142"/>
      <c r="RZF6" s="142"/>
      <c r="RZG6" s="142"/>
      <c r="RZH6" s="142"/>
      <c r="RZI6" s="142"/>
      <c r="RZJ6" s="142"/>
      <c r="RZK6" s="142"/>
      <c r="RZL6" s="142"/>
      <c r="RZM6" s="142"/>
      <c r="RZN6" s="142"/>
      <c r="RZO6" s="142"/>
      <c r="RZP6" s="142"/>
      <c r="RZQ6" s="142"/>
      <c r="RZR6" s="142"/>
      <c r="RZS6" s="142"/>
      <c r="RZT6" s="142"/>
      <c r="RZU6" s="142"/>
      <c r="RZV6" s="142"/>
      <c r="RZW6" s="142"/>
      <c r="RZX6" s="142"/>
      <c r="RZY6" s="142"/>
      <c r="RZZ6" s="142"/>
      <c r="SAA6" s="142"/>
      <c r="SAB6" s="142"/>
      <c r="SAC6" s="142"/>
      <c r="SAD6" s="142"/>
      <c r="SAE6" s="142"/>
      <c r="SAF6" s="142"/>
      <c r="SAG6" s="142"/>
      <c r="SAH6" s="142"/>
      <c r="SAI6" s="142"/>
      <c r="SAJ6" s="142"/>
      <c r="SAK6" s="142"/>
      <c r="SAL6" s="142"/>
      <c r="SAM6" s="142"/>
      <c r="SAN6" s="142"/>
      <c r="SAO6" s="142"/>
      <c r="SAP6" s="142"/>
      <c r="SAQ6" s="142"/>
      <c r="SAR6" s="142"/>
      <c r="SAS6" s="142"/>
      <c r="SAT6" s="142"/>
      <c r="SAU6" s="142"/>
      <c r="SAV6" s="142"/>
      <c r="SAW6" s="142"/>
      <c r="SAX6" s="142"/>
      <c r="SAY6" s="142"/>
      <c r="SAZ6" s="142"/>
      <c r="SBA6" s="142"/>
      <c r="SBB6" s="142"/>
      <c r="SBC6" s="142"/>
      <c r="SBD6" s="142"/>
      <c r="SBE6" s="142"/>
      <c r="SBF6" s="142"/>
      <c r="SBG6" s="142"/>
      <c r="SBH6" s="142"/>
      <c r="SBI6" s="142"/>
      <c r="SBJ6" s="142"/>
      <c r="SBK6" s="142"/>
      <c r="SBL6" s="142"/>
      <c r="SBM6" s="142"/>
      <c r="SBN6" s="142"/>
      <c r="SBO6" s="142"/>
      <c r="SBP6" s="142"/>
      <c r="SBQ6" s="142"/>
      <c r="SBR6" s="142"/>
      <c r="SBS6" s="142"/>
      <c r="SBT6" s="142"/>
      <c r="SBU6" s="142"/>
      <c r="SBV6" s="142"/>
      <c r="SBW6" s="142"/>
      <c r="SBX6" s="142"/>
      <c r="SBY6" s="142"/>
      <c r="SBZ6" s="142"/>
      <c r="SCA6" s="142"/>
      <c r="SCB6" s="142"/>
      <c r="SCC6" s="142"/>
      <c r="SCD6" s="142"/>
      <c r="SCE6" s="142"/>
      <c r="SCF6" s="142"/>
      <c r="SCG6" s="142"/>
      <c r="SCH6" s="142"/>
      <c r="SCI6" s="142"/>
      <c r="SCJ6" s="142"/>
      <c r="SCK6" s="142"/>
      <c r="SCL6" s="142"/>
      <c r="SCM6" s="142"/>
      <c r="SCN6" s="142"/>
      <c r="SCO6" s="142"/>
      <c r="SCP6" s="142"/>
      <c r="SCQ6" s="142"/>
      <c r="SCR6" s="142"/>
      <c r="SCS6" s="142"/>
      <c r="SCT6" s="142"/>
      <c r="SCU6" s="142"/>
      <c r="SCV6" s="142"/>
      <c r="SCW6" s="142"/>
      <c r="SCX6" s="142"/>
      <c r="SCY6" s="142"/>
      <c r="SCZ6" s="142"/>
      <c r="SDA6" s="142"/>
      <c r="SDB6" s="142"/>
      <c r="SDC6" s="142"/>
      <c r="SDD6" s="142"/>
      <c r="SDE6" s="142"/>
      <c r="SDF6" s="142"/>
      <c r="SDG6" s="142"/>
      <c r="SDH6" s="142"/>
      <c r="SDI6" s="142"/>
      <c r="SDJ6" s="142"/>
      <c r="SDK6" s="142"/>
      <c r="SDL6" s="142"/>
      <c r="SDM6" s="142"/>
      <c r="SDN6" s="142"/>
      <c r="SDO6" s="142"/>
      <c r="SDP6" s="142"/>
      <c r="SDQ6" s="142"/>
      <c r="SDR6" s="142"/>
      <c r="SDS6" s="142"/>
      <c r="SDT6" s="142"/>
      <c r="SDU6" s="142"/>
      <c r="SDV6" s="142"/>
      <c r="SDW6" s="142"/>
      <c r="SDX6" s="142"/>
      <c r="SDY6" s="142"/>
      <c r="SDZ6" s="142"/>
      <c r="SEA6" s="142"/>
      <c r="SEB6" s="142"/>
      <c r="SEC6" s="142"/>
      <c r="SED6" s="142"/>
      <c r="SEE6" s="142"/>
      <c r="SEF6" s="142"/>
      <c r="SEG6" s="142"/>
      <c r="SEH6" s="142"/>
      <c r="SEI6" s="142"/>
      <c r="SEJ6" s="142"/>
      <c r="SEK6" s="142"/>
      <c r="SEL6" s="142"/>
      <c r="SEM6" s="142"/>
      <c r="SEN6" s="142"/>
      <c r="SEO6" s="142"/>
      <c r="SEP6" s="142"/>
      <c r="SEQ6" s="142"/>
      <c r="SER6" s="142"/>
      <c r="SES6" s="142"/>
      <c r="SET6" s="142"/>
      <c r="SEU6" s="142"/>
      <c r="SEV6" s="142"/>
      <c r="SEW6" s="142"/>
      <c r="SEX6" s="142"/>
      <c r="SEY6" s="142"/>
      <c r="SEZ6" s="142"/>
      <c r="SFA6" s="142"/>
      <c r="SFB6" s="142"/>
      <c r="SFC6" s="142"/>
      <c r="SFD6" s="142"/>
      <c r="SFE6" s="142"/>
      <c r="SFF6" s="142"/>
      <c r="SFG6" s="142"/>
      <c r="SFH6" s="142"/>
      <c r="SFI6" s="142"/>
      <c r="SFJ6" s="142"/>
      <c r="SFK6" s="142"/>
      <c r="SFL6" s="142"/>
      <c r="SFM6" s="142"/>
      <c r="SFN6" s="142"/>
      <c r="SFO6" s="142"/>
      <c r="SFP6" s="142"/>
      <c r="SFQ6" s="142"/>
      <c r="SFR6" s="142"/>
      <c r="SFS6" s="142"/>
      <c r="SFT6" s="142"/>
      <c r="SFU6" s="142"/>
      <c r="SFV6" s="142"/>
      <c r="SFW6" s="142"/>
      <c r="SFX6" s="142"/>
      <c r="SFY6" s="142"/>
      <c r="SFZ6" s="142"/>
      <c r="SGA6" s="142"/>
      <c r="SGB6" s="142"/>
      <c r="SGC6" s="142"/>
      <c r="SGD6" s="142"/>
      <c r="SGE6" s="142"/>
      <c r="SGF6" s="142"/>
      <c r="SGG6" s="142"/>
      <c r="SGH6" s="142"/>
      <c r="SGI6" s="142"/>
      <c r="SGJ6" s="142"/>
      <c r="SGK6" s="142"/>
      <c r="SGL6" s="142"/>
      <c r="SGM6" s="142"/>
      <c r="SGN6" s="142"/>
      <c r="SGO6" s="142"/>
      <c r="SGP6" s="142"/>
      <c r="SGQ6" s="142"/>
      <c r="SGR6" s="142"/>
      <c r="SGS6" s="142"/>
      <c r="SGT6" s="142"/>
      <c r="SGU6" s="142"/>
      <c r="SGV6" s="142"/>
      <c r="SGW6" s="142"/>
      <c r="SGX6" s="142"/>
      <c r="SGY6" s="142"/>
      <c r="SGZ6" s="142"/>
      <c r="SHA6" s="142"/>
      <c r="SHB6" s="142"/>
      <c r="SHC6" s="142"/>
      <c r="SHD6" s="142"/>
      <c r="SHE6" s="142"/>
      <c r="SHF6" s="142"/>
      <c r="SHG6" s="142"/>
      <c r="SHH6" s="142"/>
      <c r="SHI6" s="142"/>
      <c r="SHJ6" s="142"/>
      <c r="SHK6" s="142"/>
      <c r="SHL6" s="142"/>
      <c r="SHM6" s="142"/>
      <c r="SHN6" s="142"/>
      <c r="SHO6" s="142"/>
      <c r="SHP6" s="142"/>
      <c r="SHQ6" s="142"/>
      <c r="SHR6" s="142"/>
      <c r="SHS6" s="142"/>
      <c r="SHT6" s="142"/>
      <c r="SHU6" s="142"/>
      <c r="SHV6" s="142"/>
      <c r="SHW6" s="142"/>
      <c r="SHX6" s="142"/>
      <c r="SHY6" s="142"/>
      <c r="SHZ6" s="142"/>
      <c r="SIA6" s="142"/>
      <c r="SIB6" s="142"/>
      <c r="SIC6" s="142"/>
      <c r="SID6" s="142"/>
      <c r="SIE6" s="142"/>
      <c r="SIF6" s="142"/>
      <c r="SIG6" s="142"/>
      <c r="SIH6" s="142"/>
      <c r="SII6" s="142"/>
      <c r="SIJ6" s="142"/>
      <c r="SIK6" s="142"/>
      <c r="SIL6" s="142"/>
      <c r="SIM6" s="142"/>
      <c r="SIN6" s="142"/>
      <c r="SIO6" s="142"/>
      <c r="SIP6" s="142"/>
      <c r="SIQ6" s="142"/>
      <c r="SIR6" s="142"/>
      <c r="SIS6" s="142"/>
      <c r="SIT6" s="142"/>
      <c r="SIU6" s="142"/>
      <c r="SIV6" s="142"/>
      <c r="SIW6" s="142"/>
      <c r="SIX6" s="142"/>
      <c r="SIY6" s="142"/>
      <c r="SIZ6" s="142"/>
      <c r="SJA6" s="142"/>
      <c r="SJB6" s="142"/>
      <c r="SJC6" s="142"/>
      <c r="SJD6" s="142"/>
      <c r="SJE6" s="142"/>
      <c r="SJF6" s="142"/>
      <c r="SJG6" s="142"/>
      <c r="SJH6" s="142"/>
      <c r="SJI6" s="142"/>
      <c r="SJJ6" s="142"/>
      <c r="SJK6" s="142"/>
      <c r="SJL6" s="142"/>
      <c r="SJM6" s="142"/>
      <c r="SJN6" s="142"/>
      <c r="SJO6" s="142"/>
      <c r="SJP6" s="142"/>
      <c r="SJQ6" s="142"/>
      <c r="SJR6" s="142"/>
      <c r="SJS6" s="142"/>
      <c r="SJT6" s="142"/>
      <c r="SJU6" s="142"/>
      <c r="SJV6" s="142"/>
      <c r="SJW6" s="142"/>
      <c r="SJX6" s="142"/>
      <c r="SJY6" s="142"/>
      <c r="SJZ6" s="142"/>
      <c r="SKA6" s="142"/>
      <c r="SKB6" s="142"/>
      <c r="SKC6" s="142"/>
      <c r="SKD6" s="142"/>
      <c r="SKE6" s="142"/>
      <c r="SKF6" s="142"/>
      <c r="SKG6" s="142"/>
      <c r="SKH6" s="142"/>
      <c r="SKI6" s="142"/>
      <c r="SKJ6" s="142"/>
      <c r="SKK6" s="142"/>
      <c r="SKL6" s="142"/>
      <c r="SKM6" s="142"/>
      <c r="SKN6" s="142"/>
      <c r="SKO6" s="142"/>
      <c r="SKP6" s="142"/>
      <c r="SKQ6" s="142"/>
      <c r="SKR6" s="142"/>
      <c r="SKS6" s="142"/>
      <c r="SKT6" s="142"/>
      <c r="SKU6" s="142"/>
      <c r="SKV6" s="142"/>
      <c r="SKW6" s="142"/>
      <c r="SKX6" s="142"/>
      <c r="SKY6" s="142"/>
      <c r="SKZ6" s="142"/>
      <c r="SLA6" s="142"/>
      <c r="SLB6" s="142"/>
      <c r="SLC6" s="142"/>
      <c r="SLD6" s="142"/>
      <c r="SLE6" s="142"/>
      <c r="SLF6" s="142"/>
      <c r="SLG6" s="142"/>
      <c r="SLH6" s="142"/>
      <c r="SLI6" s="142"/>
      <c r="SLJ6" s="142"/>
      <c r="SLK6" s="142"/>
      <c r="SLL6" s="142"/>
      <c r="SLM6" s="142"/>
      <c r="SLN6" s="142"/>
      <c r="SLO6" s="142"/>
      <c r="SLP6" s="142"/>
      <c r="SLQ6" s="142"/>
      <c r="SLR6" s="142"/>
      <c r="SLS6" s="142"/>
      <c r="SLT6" s="142"/>
      <c r="SLU6" s="142"/>
      <c r="SLV6" s="142"/>
      <c r="SLW6" s="142"/>
      <c r="SLX6" s="142"/>
      <c r="SLY6" s="142"/>
      <c r="SLZ6" s="142"/>
      <c r="SMA6" s="142"/>
      <c r="SMB6" s="142"/>
      <c r="SMC6" s="142"/>
      <c r="SMD6" s="142"/>
      <c r="SME6" s="142"/>
      <c r="SMF6" s="142"/>
      <c r="SMG6" s="142"/>
      <c r="SMH6" s="142"/>
      <c r="SMI6" s="142"/>
      <c r="SMJ6" s="142"/>
      <c r="SMK6" s="142"/>
      <c r="SML6" s="142"/>
      <c r="SMM6" s="142"/>
      <c r="SMN6" s="142"/>
      <c r="SMO6" s="142"/>
      <c r="SMP6" s="142"/>
      <c r="SMQ6" s="142"/>
      <c r="SMR6" s="142"/>
      <c r="SMS6" s="142"/>
      <c r="SMT6" s="142"/>
      <c r="SMU6" s="142"/>
      <c r="SMV6" s="142"/>
      <c r="SMW6" s="142"/>
      <c r="SMX6" s="142"/>
      <c r="SMY6" s="142"/>
      <c r="SMZ6" s="142"/>
      <c r="SNA6" s="142"/>
      <c r="SNB6" s="142"/>
      <c r="SNC6" s="142"/>
      <c r="SND6" s="142"/>
      <c r="SNE6" s="142"/>
      <c r="SNF6" s="142"/>
      <c r="SNG6" s="142"/>
      <c r="SNH6" s="142"/>
      <c r="SNI6" s="142"/>
      <c r="SNJ6" s="142"/>
      <c r="SNK6" s="142"/>
      <c r="SNL6" s="142"/>
      <c r="SNM6" s="142"/>
      <c r="SNN6" s="142"/>
      <c r="SNO6" s="142"/>
      <c r="SNP6" s="142"/>
      <c r="SNQ6" s="142"/>
      <c r="SNR6" s="142"/>
      <c r="SNS6" s="142"/>
      <c r="SNT6" s="142"/>
      <c r="SNU6" s="142"/>
      <c r="SNV6" s="142"/>
      <c r="SNW6" s="142"/>
      <c r="SNX6" s="142"/>
      <c r="SNY6" s="142"/>
      <c r="SNZ6" s="142"/>
      <c r="SOA6" s="142"/>
      <c r="SOB6" s="142"/>
      <c r="SOC6" s="142"/>
      <c r="SOD6" s="142"/>
      <c r="SOE6" s="142"/>
      <c r="SOF6" s="142"/>
      <c r="SOG6" s="142"/>
      <c r="SOH6" s="142"/>
      <c r="SOI6" s="142"/>
      <c r="SOJ6" s="142"/>
      <c r="SOK6" s="142"/>
      <c r="SOL6" s="142"/>
      <c r="SOM6" s="142"/>
      <c r="SON6" s="142"/>
      <c r="SOO6" s="142"/>
      <c r="SOP6" s="142"/>
      <c r="SOQ6" s="142"/>
      <c r="SOR6" s="142"/>
      <c r="SOS6" s="142"/>
      <c r="SOT6" s="142"/>
      <c r="SOU6" s="142"/>
      <c r="SOV6" s="142"/>
      <c r="SOW6" s="142"/>
      <c r="SOX6" s="142"/>
      <c r="SOY6" s="142"/>
      <c r="SOZ6" s="142"/>
      <c r="SPA6" s="142"/>
      <c r="SPB6" s="142"/>
      <c r="SPC6" s="142"/>
      <c r="SPD6" s="142"/>
      <c r="SPE6" s="142"/>
      <c r="SPF6" s="142"/>
      <c r="SPG6" s="142"/>
      <c r="SPH6" s="142"/>
      <c r="SPI6" s="142"/>
      <c r="SPJ6" s="142"/>
      <c r="SPK6" s="142"/>
      <c r="SPL6" s="142"/>
      <c r="SPM6" s="142"/>
      <c r="SPN6" s="142"/>
      <c r="SPO6" s="142"/>
      <c r="SPP6" s="142"/>
      <c r="SPQ6" s="142"/>
      <c r="SPR6" s="142"/>
      <c r="SPS6" s="142"/>
      <c r="SPT6" s="142"/>
      <c r="SPU6" s="142"/>
      <c r="SPV6" s="142"/>
      <c r="SPW6" s="142"/>
      <c r="SPX6" s="142"/>
      <c r="SPY6" s="142"/>
      <c r="SPZ6" s="142"/>
      <c r="SQA6" s="142"/>
      <c r="SQB6" s="142"/>
      <c r="SQC6" s="142"/>
      <c r="SQD6" s="142"/>
      <c r="SQE6" s="142"/>
      <c r="SQF6" s="142"/>
      <c r="SQG6" s="142"/>
      <c r="SQH6" s="142"/>
      <c r="SQI6" s="142"/>
      <c r="SQJ6" s="142"/>
      <c r="SQK6" s="142"/>
      <c r="SQL6" s="142"/>
      <c r="SQM6" s="142"/>
      <c r="SQN6" s="142"/>
      <c r="SQO6" s="142"/>
      <c r="SQP6" s="142"/>
      <c r="SQQ6" s="142"/>
      <c r="SQR6" s="142"/>
      <c r="SQS6" s="142"/>
      <c r="SQT6" s="142"/>
      <c r="SQU6" s="142"/>
      <c r="SQV6" s="142"/>
      <c r="SQW6" s="142"/>
      <c r="SQX6" s="142"/>
      <c r="SQY6" s="142"/>
      <c r="SQZ6" s="142"/>
      <c r="SRA6" s="142"/>
      <c r="SRB6" s="142"/>
      <c r="SRC6" s="142"/>
      <c r="SRD6" s="142"/>
      <c r="SRE6" s="142"/>
      <c r="SRF6" s="142"/>
      <c r="SRG6" s="142"/>
      <c r="SRH6" s="142"/>
      <c r="SRI6" s="142"/>
      <c r="SRJ6" s="142"/>
      <c r="SRK6" s="142"/>
      <c r="SRL6" s="142"/>
      <c r="SRM6" s="142"/>
      <c r="SRN6" s="142"/>
      <c r="SRO6" s="142"/>
      <c r="SRP6" s="142"/>
      <c r="SRQ6" s="142"/>
      <c r="SRR6" s="142"/>
      <c r="SRS6" s="142"/>
      <c r="SRT6" s="142"/>
      <c r="SRU6" s="142"/>
      <c r="SRV6" s="142"/>
      <c r="SRW6" s="142"/>
      <c r="SRX6" s="142"/>
      <c r="SRY6" s="142"/>
      <c r="SRZ6" s="142"/>
      <c r="SSA6" s="142"/>
      <c r="SSB6" s="142"/>
      <c r="SSC6" s="142"/>
      <c r="SSD6" s="142"/>
      <c r="SSE6" s="142"/>
      <c r="SSF6" s="142"/>
      <c r="SSG6" s="142"/>
      <c r="SSH6" s="142"/>
      <c r="SSI6" s="142"/>
      <c r="SSJ6" s="142"/>
      <c r="SSK6" s="142"/>
      <c r="SSL6" s="142"/>
      <c r="SSM6" s="142"/>
      <c r="SSN6" s="142"/>
      <c r="SSO6" s="142"/>
      <c r="SSP6" s="142"/>
      <c r="SSQ6" s="142"/>
      <c r="SSR6" s="142"/>
      <c r="SSS6" s="142"/>
      <c r="SST6" s="142"/>
      <c r="SSU6" s="142"/>
      <c r="SSV6" s="142"/>
      <c r="SSW6" s="142"/>
      <c r="SSX6" s="142"/>
      <c r="SSY6" s="142"/>
      <c r="SSZ6" s="142"/>
      <c r="STA6" s="142"/>
      <c r="STB6" s="142"/>
      <c r="STC6" s="142"/>
      <c r="STD6" s="142"/>
      <c r="STE6" s="142"/>
      <c r="STF6" s="142"/>
      <c r="STG6" s="142"/>
      <c r="STH6" s="142"/>
      <c r="STI6" s="142"/>
      <c r="STJ6" s="142"/>
      <c r="STK6" s="142"/>
      <c r="STL6" s="142"/>
      <c r="STM6" s="142"/>
      <c r="STN6" s="142"/>
      <c r="STO6" s="142"/>
      <c r="STP6" s="142"/>
      <c r="STQ6" s="142"/>
      <c r="STR6" s="142"/>
      <c r="STS6" s="142"/>
      <c r="STT6" s="142"/>
      <c r="STU6" s="142"/>
      <c r="STV6" s="142"/>
      <c r="STW6" s="142"/>
      <c r="STX6" s="142"/>
      <c r="STY6" s="142"/>
      <c r="STZ6" s="142"/>
      <c r="SUA6" s="142"/>
      <c r="SUB6" s="142"/>
      <c r="SUC6" s="142"/>
      <c r="SUD6" s="142"/>
      <c r="SUE6" s="142"/>
      <c r="SUF6" s="142"/>
      <c r="SUG6" s="142"/>
      <c r="SUH6" s="142"/>
      <c r="SUI6" s="142"/>
      <c r="SUJ6" s="142"/>
      <c r="SUK6" s="142"/>
      <c r="SUL6" s="142"/>
      <c r="SUM6" s="142"/>
      <c r="SUN6" s="142"/>
      <c r="SUO6" s="142"/>
      <c r="SUP6" s="142"/>
      <c r="SUQ6" s="142"/>
      <c r="SUR6" s="142"/>
      <c r="SUS6" s="142"/>
      <c r="SUT6" s="142"/>
      <c r="SUU6" s="142"/>
      <c r="SUV6" s="142"/>
      <c r="SUW6" s="142"/>
      <c r="SUX6" s="142"/>
      <c r="SUY6" s="142"/>
      <c r="SUZ6" s="142"/>
      <c r="SVA6" s="142"/>
      <c r="SVB6" s="142"/>
      <c r="SVC6" s="142"/>
      <c r="SVD6" s="142"/>
      <c r="SVE6" s="142"/>
      <c r="SVF6" s="142"/>
      <c r="SVG6" s="142"/>
      <c r="SVH6" s="142"/>
      <c r="SVI6" s="142"/>
      <c r="SVJ6" s="142"/>
      <c r="SVK6" s="142"/>
      <c r="SVL6" s="142"/>
      <c r="SVM6" s="142"/>
      <c r="SVN6" s="142"/>
      <c r="SVO6" s="142"/>
      <c r="SVP6" s="142"/>
      <c r="SVQ6" s="142"/>
      <c r="SVR6" s="142"/>
      <c r="SVS6" s="142"/>
      <c r="SVT6" s="142"/>
      <c r="SVU6" s="142"/>
      <c r="SVV6" s="142"/>
      <c r="SVW6" s="142"/>
      <c r="SVX6" s="142"/>
      <c r="SVY6" s="142"/>
      <c r="SVZ6" s="142"/>
      <c r="SWA6" s="142"/>
      <c r="SWB6" s="142"/>
      <c r="SWC6" s="142"/>
      <c r="SWD6" s="142"/>
      <c r="SWE6" s="142"/>
      <c r="SWF6" s="142"/>
      <c r="SWG6" s="142"/>
      <c r="SWH6" s="142"/>
      <c r="SWI6" s="142"/>
      <c r="SWJ6" s="142"/>
      <c r="SWK6" s="142"/>
      <c r="SWL6" s="142"/>
      <c r="SWM6" s="142"/>
      <c r="SWN6" s="142"/>
      <c r="SWO6" s="142"/>
      <c r="SWP6" s="142"/>
      <c r="SWQ6" s="142"/>
      <c r="SWR6" s="142"/>
      <c r="SWS6" s="142"/>
      <c r="SWT6" s="142"/>
      <c r="SWU6" s="142"/>
      <c r="SWV6" s="142"/>
      <c r="SWW6" s="142"/>
      <c r="SWX6" s="142"/>
      <c r="SWY6" s="142"/>
      <c r="SWZ6" s="142"/>
      <c r="SXA6" s="142"/>
      <c r="SXB6" s="142"/>
      <c r="SXC6" s="142"/>
      <c r="SXD6" s="142"/>
      <c r="SXE6" s="142"/>
      <c r="SXF6" s="142"/>
      <c r="SXG6" s="142"/>
      <c r="SXH6" s="142"/>
      <c r="SXI6" s="142"/>
      <c r="SXJ6" s="142"/>
      <c r="SXK6" s="142"/>
      <c r="SXL6" s="142"/>
      <c r="SXM6" s="142"/>
      <c r="SXN6" s="142"/>
      <c r="SXO6" s="142"/>
      <c r="SXP6" s="142"/>
      <c r="SXQ6" s="142"/>
      <c r="SXR6" s="142"/>
      <c r="SXS6" s="142"/>
      <c r="SXT6" s="142"/>
      <c r="SXU6" s="142"/>
      <c r="SXV6" s="142"/>
      <c r="SXW6" s="142"/>
      <c r="SXX6" s="142"/>
      <c r="SXY6" s="142"/>
      <c r="SXZ6" s="142"/>
      <c r="SYA6" s="142"/>
      <c r="SYB6" s="142"/>
      <c r="SYC6" s="142"/>
      <c r="SYD6" s="142"/>
      <c r="SYE6" s="142"/>
      <c r="SYF6" s="142"/>
      <c r="SYG6" s="142"/>
      <c r="SYH6" s="142"/>
      <c r="SYI6" s="142"/>
      <c r="SYJ6" s="142"/>
      <c r="SYK6" s="142"/>
      <c r="SYL6" s="142"/>
      <c r="SYM6" s="142"/>
      <c r="SYN6" s="142"/>
      <c r="SYO6" s="142"/>
      <c r="SYP6" s="142"/>
      <c r="SYQ6" s="142"/>
      <c r="SYR6" s="142"/>
      <c r="SYS6" s="142"/>
      <c r="SYT6" s="142"/>
      <c r="SYU6" s="142"/>
      <c r="SYV6" s="142"/>
      <c r="SYW6" s="142"/>
      <c r="SYX6" s="142"/>
      <c r="SYY6" s="142"/>
      <c r="SYZ6" s="142"/>
      <c r="SZA6" s="142"/>
      <c r="SZB6" s="142"/>
      <c r="SZC6" s="142"/>
      <c r="SZD6" s="142"/>
      <c r="SZE6" s="142"/>
      <c r="SZF6" s="142"/>
      <c r="SZG6" s="142"/>
      <c r="SZH6" s="142"/>
      <c r="SZI6" s="142"/>
      <c r="SZJ6" s="142"/>
      <c r="SZK6" s="142"/>
      <c r="SZL6" s="142"/>
      <c r="SZM6" s="142"/>
      <c r="SZN6" s="142"/>
      <c r="SZO6" s="142"/>
      <c r="SZP6" s="142"/>
      <c r="SZQ6" s="142"/>
      <c r="SZR6" s="142"/>
      <c r="SZS6" s="142"/>
      <c r="SZT6" s="142"/>
      <c r="SZU6" s="142"/>
      <c r="SZV6" s="142"/>
      <c r="SZW6" s="142"/>
      <c r="SZX6" s="142"/>
      <c r="SZY6" s="142"/>
      <c r="SZZ6" s="142"/>
      <c r="TAA6" s="142"/>
      <c r="TAB6" s="142"/>
      <c r="TAC6" s="142"/>
      <c r="TAD6" s="142"/>
      <c r="TAE6" s="142"/>
      <c r="TAF6" s="142"/>
      <c r="TAG6" s="142"/>
      <c r="TAH6" s="142"/>
      <c r="TAI6" s="142"/>
      <c r="TAJ6" s="142"/>
      <c r="TAK6" s="142"/>
      <c r="TAL6" s="142"/>
      <c r="TAM6" s="142"/>
      <c r="TAN6" s="142"/>
      <c r="TAO6" s="142"/>
      <c r="TAP6" s="142"/>
      <c r="TAQ6" s="142"/>
      <c r="TAR6" s="142"/>
      <c r="TAS6" s="142"/>
      <c r="TAT6" s="142"/>
      <c r="TAU6" s="142"/>
      <c r="TAV6" s="142"/>
      <c r="TAW6" s="142"/>
      <c r="TAX6" s="142"/>
      <c r="TAY6" s="142"/>
      <c r="TAZ6" s="142"/>
      <c r="TBA6" s="142"/>
      <c r="TBB6" s="142"/>
      <c r="TBC6" s="142"/>
      <c r="TBD6" s="142"/>
      <c r="TBE6" s="142"/>
      <c r="TBF6" s="142"/>
      <c r="TBG6" s="142"/>
      <c r="TBH6" s="142"/>
      <c r="TBI6" s="142"/>
      <c r="TBJ6" s="142"/>
      <c r="TBK6" s="142"/>
      <c r="TBL6" s="142"/>
      <c r="TBM6" s="142"/>
      <c r="TBN6" s="142"/>
      <c r="TBO6" s="142"/>
      <c r="TBP6" s="142"/>
      <c r="TBQ6" s="142"/>
      <c r="TBR6" s="142"/>
      <c r="TBS6" s="142"/>
      <c r="TBT6" s="142"/>
      <c r="TBU6" s="142"/>
      <c r="TBV6" s="142"/>
      <c r="TBW6" s="142"/>
      <c r="TBX6" s="142"/>
      <c r="TBY6" s="142"/>
      <c r="TBZ6" s="142"/>
      <c r="TCA6" s="142"/>
      <c r="TCB6" s="142"/>
      <c r="TCC6" s="142"/>
      <c r="TCD6" s="142"/>
      <c r="TCE6" s="142"/>
      <c r="TCF6" s="142"/>
      <c r="TCG6" s="142"/>
      <c r="TCH6" s="142"/>
      <c r="TCI6" s="142"/>
      <c r="TCJ6" s="142"/>
      <c r="TCK6" s="142"/>
      <c r="TCL6" s="142"/>
      <c r="TCM6" s="142"/>
      <c r="TCN6" s="142"/>
      <c r="TCO6" s="142"/>
      <c r="TCP6" s="142"/>
      <c r="TCQ6" s="142"/>
      <c r="TCR6" s="142"/>
      <c r="TCS6" s="142"/>
      <c r="TCT6" s="142"/>
      <c r="TCU6" s="142"/>
      <c r="TCV6" s="142"/>
      <c r="TCW6" s="142"/>
      <c r="TCX6" s="142"/>
      <c r="TCY6" s="142"/>
      <c r="TCZ6" s="142"/>
      <c r="TDA6" s="142"/>
      <c r="TDB6" s="142"/>
      <c r="TDC6" s="142"/>
      <c r="TDD6" s="142"/>
      <c r="TDE6" s="142"/>
      <c r="TDF6" s="142"/>
      <c r="TDG6" s="142"/>
      <c r="TDH6" s="142"/>
      <c r="TDI6" s="142"/>
      <c r="TDJ6" s="142"/>
      <c r="TDK6" s="142"/>
      <c r="TDL6" s="142"/>
      <c r="TDM6" s="142"/>
      <c r="TDN6" s="142"/>
      <c r="TDO6" s="142"/>
      <c r="TDP6" s="142"/>
      <c r="TDQ6" s="142"/>
      <c r="TDR6" s="142"/>
      <c r="TDS6" s="142"/>
      <c r="TDT6" s="142"/>
      <c r="TDU6" s="142"/>
      <c r="TDV6" s="142"/>
      <c r="TDW6" s="142"/>
      <c r="TDX6" s="142"/>
      <c r="TDY6" s="142"/>
      <c r="TDZ6" s="142"/>
      <c r="TEA6" s="142"/>
      <c r="TEB6" s="142"/>
      <c r="TEC6" s="142"/>
      <c r="TED6" s="142"/>
      <c r="TEE6" s="142"/>
      <c r="TEF6" s="142"/>
      <c r="TEG6" s="142"/>
      <c r="TEH6" s="142"/>
      <c r="TEI6" s="142"/>
      <c r="TEJ6" s="142"/>
      <c r="TEK6" s="142"/>
      <c r="TEL6" s="142"/>
      <c r="TEM6" s="142"/>
      <c r="TEN6" s="142"/>
      <c r="TEO6" s="142"/>
      <c r="TEP6" s="142"/>
      <c r="TEQ6" s="142"/>
      <c r="TER6" s="142"/>
      <c r="TES6" s="142"/>
      <c r="TET6" s="142"/>
      <c r="TEU6" s="142"/>
      <c r="TEV6" s="142"/>
      <c r="TEW6" s="142"/>
      <c r="TEX6" s="142"/>
      <c r="TEY6" s="142"/>
      <c r="TEZ6" s="142"/>
      <c r="TFA6" s="142"/>
      <c r="TFB6" s="142"/>
      <c r="TFC6" s="142"/>
      <c r="TFD6" s="142"/>
      <c r="TFE6" s="142"/>
      <c r="TFF6" s="142"/>
      <c r="TFG6" s="142"/>
      <c r="TFH6" s="142"/>
      <c r="TFI6" s="142"/>
      <c r="TFJ6" s="142"/>
      <c r="TFK6" s="142"/>
      <c r="TFL6" s="142"/>
      <c r="TFM6" s="142"/>
      <c r="TFN6" s="142"/>
      <c r="TFO6" s="142"/>
      <c r="TFP6" s="142"/>
      <c r="TFQ6" s="142"/>
      <c r="TFR6" s="142"/>
      <c r="TFS6" s="142"/>
      <c r="TFT6" s="142"/>
      <c r="TFU6" s="142"/>
      <c r="TFV6" s="142"/>
      <c r="TFW6" s="142"/>
      <c r="TFX6" s="142"/>
      <c r="TFY6" s="142"/>
      <c r="TFZ6" s="142"/>
      <c r="TGA6" s="142"/>
      <c r="TGB6" s="142"/>
      <c r="TGC6" s="142"/>
      <c r="TGD6" s="142"/>
      <c r="TGE6" s="142"/>
      <c r="TGF6" s="142"/>
      <c r="TGG6" s="142"/>
      <c r="TGH6" s="142"/>
      <c r="TGI6" s="142"/>
      <c r="TGJ6" s="142"/>
      <c r="TGK6" s="142"/>
      <c r="TGL6" s="142"/>
      <c r="TGM6" s="142"/>
      <c r="TGN6" s="142"/>
      <c r="TGO6" s="142"/>
      <c r="TGP6" s="142"/>
      <c r="TGQ6" s="142"/>
      <c r="TGR6" s="142"/>
      <c r="TGS6" s="142"/>
      <c r="TGT6" s="142"/>
      <c r="TGU6" s="142"/>
      <c r="TGV6" s="142"/>
      <c r="TGW6" s="142"/>
      <c r="TGX6" s="142"/>
      <c r="TGY6" s="142"/>
      <c r="TGZ6" s="142"/>
      <c r="THA6" s="142"/>
      <c r="THB6" s="142"/>
      <c r="THC6" s="142"/>
      <c r="THD6" s="142"/>
      <c r="THE6" s="142"/>
      <c r="THF6" s="142"/>
      <c r="THG6" s="142"/>
      <c r="THH6" s="142"/>
      <c r="THI6" s="142"/>
      <c r="THJ6" s="142"/>
      <c r="THK6" s="142"/>
      <c r="THL6" s="142"/>
      <c r="THM6" s="142"/>
      <c r="THN6" s="142"/>
      <c r="THO6" s="142"/>
      <c r="THP6" s="142"/>
      <c r="THQ6" s="142"/>
      <c r="THR6" s="142"/>
      <c r="THS6" s="142"/>
      <c r="THT6" s="142"/>
      <c r="THU6" s="142"/>
      <c r="THV6" s="142"/>
      <c r="THW6" s="142"/>
      <c r="THX6" s="142"/>
      <c r="THY6" s="142"/>
      <c r="THZ6" s="142"/>
      <c r="TIA6" s="142"/>
      <c r="TIB6" s="142"/>
      <c r="TIC6" s="142"/>
      <c r="TID6" s="142"/>
      <c r="TIE6" s="142"/>
      <c r="TIF6" s="142"/>
      <c r="TIG6" s="142"/>
      <c r="TIH6" s="142"/>
      <c r="TII6" s="142"/>
      <c r="TIJ6" s="142"/>
      <c r="TIK6" s="142"/>
      <c r="TIL6" s="142"/>
      <c r="TIM6" s="142"/>
      <c r="TIN6" s="142"/>
      <c r="TIO6" s="142"/>
      <c r="TIP6" s="142"/>
      <c r="TIQ6" s="142"/>
      <c r="TIR6" s="142"/>
      <c r="TIS6" s="142"/>
      <c r="TIT6" s="142"/>
      <c r="TIU6" s="142"/>
      <c r="TIV6" s="142"/>
      <c r="TIW6" s="142"/>
      <c r="TIX6" s="142"/>
      <c r="TIY6" s="142"/>
      <c r="TIZ6" s="142"/>
      <c r="TJA6" s="142"/>
      <c r="TJB6" s="142"/>
      <c r="TJC6" s="142"/>
      <c r="TJD6" s="142"/>
      <c r="TJE6" s="142"/>
      <c r="TJF6" s="142"/>
      <c r="TJG6" s="142"/>
      <c r="TJH6" s="142"/>
      <c r="TJI6" s="142"/>
      <c r="TJJ6" s="142"/>
      <c r="TJK6" s="142"/>
      <c r="TJL6" s="142"/>
      <c r="TJM6" s="142"/>
      <c r="TJN6" s="142"/>
      <c r="TJO6" s="142"/>
      <c r="TJP6" s="142"/>
      <c r="TJQ6" s="142"/>
      <c r="TJR6" s="142"/>
      <c r="TJS6" s="142"/>
      <c r="TJT6" s="142"/>
      <c r="TJU6" s="142"/>
      <c r="TJV6" s="142"/>
      <c r="TJW6" s="142"/>
      <c r="TJX6" s="142"/>
      <c r="TJY6" s="142"/>
      <c r="TJZ6" s="142"/>
      <c r="TKA6" s="142"/>
      <c r="TKB6" s="142"/>
      <c r="TKC6" s="142"/>
      <c r="TKD6" s="142"/>
      <c r="TKE6" s="142"/>
      <c r="TKF6" s="142"/>
      <c r="TKG6" s="142"/>
      <c r="TKH6" s="142"/>
      <c r="TKI6" s="142"/>
      <c r="TKJ6" s="142"/>
      <c r="TKK6" s="142"/>
      <c r="TKL6" s="142"/>
      <c r="TKM6" s="142"/>
      <c r="TKN6" s="142"/>
      <c r="TKO6" s="142"/>
      <c r="TKP6" s="142"/>
      <c r="TKQ6" s="142"/>
      <c r="TKR6" s="142"/>
      <c r="TKS6" s="142"/>
      <c r="TKT6" s="142"/>
      <c r="TKU6" s="142"/>
      <c r="TKV6" s="142"/>
      <c r="TKW6" s="142"/>
      <c r="TKX6" s="142"/>
      <c r="TKY6" s="142"/>
      <c r="TKZ6" s="142"/>
      <c r="TLA6" s="142"/>
      <c r="TLB6" s="142"/>
      <c r="TLC6" s="142"/>
      <c r="TLD6" s="142"/>
      <c r="TLE6" s="142"/>
      <c r="TLF6" s="142"/>
      <c r="TLG6" s="142"/>
      <c r="TLH6" s="142"/>
      <c r="TLI6" s="142"/>
      <c r="TLJ6" s="142"/>
      <c r="TLK6" s="142"/>
      <c r="TLL6" s="142"/>
      <c r="TLM6" s="142"/>
      <c r="TLN6" s="142"/>
      <c r="TLO6" s="142"/>
      <c r="TLP6" s="142"/>
      <c r="TLQ6" s="142"/>
      <c r="TLR6" s="142"/>
      <c r="TLS6" s="142"/>
      <c r="TLT6" s="142"/>
      <c r="TLU6" s="142"/>
      <c r="TLV6" s="142"/>
      <c r="TLW6" s="142"/>
      <c r="TLX6" s="142"/>
      <c r="TLY6" s="142"/>
      <c r="TLZ6" s="142"/>
      <c r="TMA6" s="142"/>
      <c r="TMB6" s="142"/>
      <c r="TMC6" s="142"/>
      <c r="TMD6" s="142"/>
      <c r="TME6" s="142"/>
      <c r="TMF6" s="142"/>
      <c r="TMG6" s="142"/>
      <c r="TMH6" s="142"/>
      <c r="TMI6" s="142"/>
      <c r="TMJ6" s="142"/>
      <c r="TMK6" s="142"/>
      <c r="TML6" s="142"/>
      <c r="TMM6" s="142"/>
      <c r="TMN6" s="142"/>
      <c r="TMO6" s="142"/>
      <c r="TMP6" s="142"/>
      <c r="TMQ6" s="142"/>
      <c r="TMR6" s="142"/>
      <c r="TMS6" s="142"/>
      <c r="TMT6" s="142"/>
      <c r="TMU6" s="142"/>
      <c r="TMV6" s="142"/>
      <c r="TMW6" s="142"/>
      <c r="TMX6" s="142"/>
      <c r="TMY6" s="142"/>
      <c r="TMZ6" s="142"/>
      <c r="TNA6" s="142"/>
      <c r="TNB6" s="142"/>
      <c r="TNC6" s="142"/>
      <c r="TND6" s="142"/>
      <c r="TNE6" s="142"/>
      <c r="TNF6" s="142"/>
      <c r="TNG6" s="142"/>
      <c r="TNH6" s="142"/>
      <c r="TNI6" s="142"/>
      <c r="TNJ6" s="142"/>
      <c r="TNK6" s="142"/>
      <c r="TNL6" s="142"/>
      <c r="TNM6" s="142"/>
      <c r="TNN6" s="142"/>
      <c r="TNO6" s="142"/>
      <c r="TNP6" s="142"/>
      <c r="TNQ6" s="142"/>
      <c r="TNR6" s="142"/>
      <c r="TNS6" s="142"/>
      <c r="TNT6" s="142"/>
      <c r="TNU6" s="142"/>
      <c r="TNV6" s="142"/>
      <c r="TNW6" s="142"/>
      <c r="TNX6" s="142"/>
      <c r="TNY6" s="142"/>
      <c r="TNZ6" s="142"/>
      <c r="TOA6" s="142"/>
      <c r="TOB6" s="142"/>
      <c r="TOC6" s="142"/>
      <c r="TOD6" s="142"/>
      <c r="TOE6" s="142"/>
      <c r="TOF6" s="142"/>
      <c r="TOG6" s="142"/>
      <c r="TOH6" s="142"/>
      <c r="TOI6" s="142"/>
      <c r="TOJ6" s="142"/>
      <c r="TOK6" s="142"/>
      <c r="TOL6" s="142"/>
      <c r="TOM6" s="142"/>
      <c r="TON6" s="142"/>
      <c r="TOO6" s="142"/>
      <c r="TOP6" s="142"/>
      <c r="TOQ6" s="142"/>
      <c r="TOR6" s="142"/>
      <c r="TOS6" s="142"/>
      <c r="TOT6" s="142"/>
      <c r="TOU6" s="142"/>
      <c r="TOV6" s="142"/>
      <c r="TOW6" s="142"/>
      <c r="TOX6" s="142"/>
      <c r="TOY6" s="142"/>
      <c r="TOZ6" s="142"/>
      <c r="TPA6" s="142"/>
      <c r="TPB6" s="142"/>
      <c r="TPC6" s="142"/>
      <c r="TPD6" s="142"/>
      <c r="TPE6" s="142"/>
      <c r="TPF6" s="142"/>
      <c r="TPG6" s="142"/>
      <c r="TPH6" s="142"/>
      <c r="TPI6" s="142"/>
      <c r="TPJ6" s="142"/>
      <c r="TPK6" s="142"/>
      <c r="TPL6" s="142"/>
      <c r="TPM6" s="142"/>
      <c r="TPN6" s="142"/>
      <c r="TPO6" s="142"/>
      <c r="TPP6" s="142"/>
      <c r="TPQ6" s="142"/>
      <c r="TPR6" s="142"/>
      <c r="TPS6" s="142"/>
      <c r="TPT6" s="142"/>
      <c r="TPU6" s="142"/>
      <c r="TPV6" s="142"/>
      <c r="TPW6" s="142"/>
      <c r="TPX6" s="142"/>
      <c r="TPY6" s="142"/>
      <c r="TPZ6" s="142"/>
      <c r="TQA6" s="142"/>
      <c r="TQB6" s="142"/>
      <c r="TQC6" s="142"/>
      <c r="TQD6" s="142"/>
      <c r="TQE6" s="142"/>
      <c r="TQF6" s="142"/>
      <c r="TQG6" s="142"/>
      <c r="TQH6" s="142"/>
      <c r="TQI6" s="142"/>
      <c r="TQJ6" s="142"/>
      <c r="TQK6" s="142"/>
      <c r="TQL6" s="142"/>
      <c r="TQM6" s="142"/>
      <c r="TQN6" s="142"/>
      <c r="TQO6" s="142"/>
      <c r="TQP6" s="142"/>
      <c r="TQQ6" s="142"/>
      <c r="TQR6" s="142"/>
      <c r="TQS6" s="142"/>
      <c r="TQT6" s="142"/>
      <c r="TQU6" s="142"/>
      <c r="TQV6" s="142"/>
      <c r="TQW6" s="142"/>
      <c r="TQX6" s="142"/>
      <c r="TQY6" s="142"/>
      <c r="TQZ6" s="142"/>
      <c r="TRA6" s="142"/>
      <c r="TRB6" s="142"/>
      <c r="TRC6" s="142"/>
      <c r="TRD6" s="142"/>
      <c r="TRE6" s="142"/>
      <c r="TRF6" s="142"/>
      <c r="TRG6" s="142"/>
      <c r="TRH6" s="142"/>
      <c r="TRI6" s="142"/>
      <c r="TRJ6" s="142"/>
      <c r="TRK6" s="142"/>
      <c r="TRL6" s="142"/>
      <c r="TRM6" s="142"/>
      <c r="TRN6" s="142"/>
      <c r="TRO6" s="142"/>
      <c r="TRP6" s="142"/>
      <c r="TRQ6" s="142"/>
      <c r="TRR6" s="142"/>
      <c r="TRS6" s="142"/>
      <c r="TRT6" s="142"/>
      <c r="TRU6" s="142"/>
      <c r="TRV6" s="142"/>
      <c r="TRW6" s="142"/>
      <c r="TRX6" s="142"/>
      <c r="TRY6" s="142"/>
      <c r="TRZ6" s="142"/>
      <c r="TSA6" s="142"/>
      <c r="TSB6" s="142"/>
      <c r="TSC6" s="142"/>
      <c r="TSD6" s="142"/>
      <c r="TSE6" s="142"/>
      <c r="TSF6" s="142"/>
      <c r="TSG6" s="142"/>
      <c r="TSH6" s="142"/>
      <c r="TSI6" s="142"/>
      <c r="TSJ6" s="142"/>
      <c r="TSK6" s="142"/>
      <c r="TSL6" s="142"/>
      <c r="TSM6" s="142"/>
      <c r="TSN6" s="142"/>
      <c r="TSO6" s="142"/>
      <c r="TSP6" s="142"/>
      <c r="TSQ6" s="142"/>
      <c r="TSR6" s="142"/>
      <c r="TSS6" s="142"/>
      <c r="TST6" s="142"/>
      <c r="TSU6" s="142"/>
      <c r="TSV6" s="142"/>
      <c r="TSW6" s="142"/>
      <c r="TSX6" s="142"/>
      <c r="TSY6" s="142"/>
      <c r="TSZ6" s="142"/>
      <c r="TTA6" s="142"/>
      <c r="TTB6" s="142"/>
      <c r="TTC6" s="142"/>
      <c r="TTD6" s="142"/>
      <c r="TTE6" s="142"/>
      <c r="TTF6" s="142"/>
      <c r="TTG6" s="142"/>
      <c r="TTH6" s="142"/>
      <c r="TTI6" s="142"/>
      <c r="TTJ6" s="142"/>
      <c r="TTK6" s="142"/>
      <c r="TTL6" s="142"/>
      <c r="TTM6" s="142"/>
      <c r="TTN6" s="142"/>
      <c r="TTO6" s="142"/>
      <c r="TTP6" s="142"/>
      <c r="TTQ6" s="142"/>
      <c r="TTR6" s="142"/>
      <c r="TTS6" s="142"/>
      <c r="TTT6" s="142"/>
      <c r="TTU6" s="142"/>
      <c r="TTV6" s="142"/>
      <c r="TTW6" s="142"/>
      <c r="TTX6" s="142"/>
      <c r="TTY6" s="142"/>
      <c r="TTZ6" s="142"/>
      <c r="TUA6" s="142"/>
      <c r="TUB6" s="142"/>
      <c r="TUC6" s="142"/>
      <c r="TUD6" s="142"/>
      <c r="TUE6" s="142"/>
      <c r="TUF6" s="142"/>
      <c r="TUG6" s="142"/>
      <c r="TUH6" s="142"/>
      <c r="TUI6" s="142"/>
      <c r="TUJ6" s="142"/>
      <c r="TUK6" s="142"/>
      <c r="TUL6" s="142"/>
      <c r="TUM6" s="142"/>
      <c r="TUN6" s="142"/>
      <c r="TUO6" s="142"/>
      <c r="TUP6" s="142"/>
      <c r="TUQ6" s="142"/>
      <c r="TUR6" s="142"/>
      <c r="TUS6" s="142"/>
      <c r="TUT6" s="142"/>
      <c r="TUU6" s="142"/>
      <c r="TUV6" s="142"/>
      <c r="TUW6" s="142"/>
      <c r="TUX6" s="142"/>
      <c r="TUY6" s="142"/>
      <c r="TUZ6" s="142"/>
      <c r="TVA6" s="142"/>
      <c r="TVB6" s="142"/>
      <c r="TVC6" s="142"/>
      <c r="TVD6" s="142"/>
      <c r="TVE6" s="142"/>
      <c r="TVF6" s="142"/>
      <c r="TVG6" s="142"/>
      <c r="TVH6" s="142"/>
      <c r="TVI6" s="142"/>
      <c r="TVJ6" s="142"/>
      <c r="TVK6" s="142"/>
      <c r="TVL6" s="142"/>
      <c r="TVM6" s="142"/>
      <c r="TVN6" s="142"/>
      <c r="TVO6" s="142"/>
      <c r="TVP6" s="142"/>
      <c r="TVQ6" s="142"/>
      <c r="TVR6" s="142"/>
      <c r="TVS6" s="142"/>
      <c r="TVT6" s="142"/>
      <c r="TVU6" s="142"/>
      <c r="TVV6" s="142"/>
      <c r="TVW6" s="142"/>
      <c r="TVX6" s="142"/>
      <c r="TVY6" s="142"/>
      <c r="TVZ6" s="142"/>
      <c r="TWA6" s="142"/>
      <c r="TWB6" s="142"/>
      <c r="TWC6" s="142"/>
      <c r="TWD6" s="142"/>
      <c r="TWE6" s="142"/>
      <c r="TWF6" s="142"/>
      <c r="TWG6" s="142"/>
      <c r="TWH6" s="142"/>
      <c r="TWI6" s="142"/>
      <c r="TWJ6" s="142"/>
      <c r="TWK6" s="142"/>
      <c r="TWL6" s="142"/>
      <c r="TWM6" s="142"/>
      <c r="TWN6" s="142"/>
      <c r="TWO6" s="142"/>
      <c r="TWP6" s="142"/>
      <c r="TWQ6" s="142"/>
      <c r="TWR6" s="142"/>
      <c r="TWS6" s="142"/>
      <c r="TWT6" s="142"/>
      <c r="TWU6" s="142"/>
      <c r="TWV6" s="142"/>
      <c r="TWW6" s="142"/>
      <c r="TWX6" s="142"/>
      <c r="TWY6" s="142"/>
      <c r="TWZ6" s="142"/>
      <c r="TXA6" s="142"/>
      <c r="TXB6" s="142"/>
      <c r="TXC6" s="142"/>
      <c r="TXD6" s="142"/>
      <c r="TXE6" s="142"/>
      <c r="TXF6" s="142"/>
      <c r="TXG6" s="142"/>
      <c r="TXH6" s="142"/>
      <c r="TXI6" s="142"/>
      <c r="TXJ6" s="142"/>
      <c r="TXK6" s="142"/>
      <c r="TXL6" s="142"/>
      <c r="TXM6" s="142"/>
      <c r="TXN6" s="142"/>
      <c r="TXO6" s="142"/>
      <c r="TXP6" s="142"/>
      <c r="TXQ6" s="142"/>
      <c r="TXR6" s="142"/>
      <c r="TXS6" s="142"/>
      <c r="TXT6" s="142"/>
      <c r="TXU6" s="142"/>
      <c r="TXV6" s="142"/>
      <c r="TXW6" s="142"/>
      <c r="TXX6" s="142"/>
      <c r="TXY6" s="142"/>
      <c r="TXZ6" s="142"/>
      <c r="TYA6" s="142"/>
      <c r="TYB6" s="142"/>
      <c r="TYC6" s="142"/>
      <c r="TYD6" s="142"/>
      <c r="TYE6" s="142"/>
      <c r="TYF6" s="142"/>
      <c r="TYG6" s="142"/>
      <c r="TYH6" s="142"/>
      <c r="TYI6" s="142"/>
      <c r="TYJ6" s="142"/>
      <c r="TYK6" s="142"/>
      <c r="TYL6" s="142"/>
      <c r="TYM6" s="142"/>
      <c r="TYN6" s="142"/>
      <c r="TYO6" s="142"/>
      <c r="TYP6" s="142"/>
      <c r="TYQ6" s="142"/>
      <c r="TYR6" s="142"/>
      <c r="TYS6" s="142"/>
      <c r="TYT6" s="142"/>
      <c r="TYU6" s="142"/>
      <c r="TYV6" s="142"/>
      <c r="TYW6" s="142"/>
      <c r="TYX6" s="142"/>
      <c r="TYY6" s="142"/>
      <c r="TYZ6" s="142"/>
      <c r="TZA6" s="142"/>
      <c r="TZB6" s="142"/>
      <c r="TZC6" s="142"/>
      <c r="TZD6" s="142"/>
      <c r="TZE6" s="142"/>
      <c r="TZF6" s="142"/>
      <c r="TZG6" s="142"/>
      <c r="TZH6" s="142"/>
      <c r="TZI6" s="142"/>
      <c r="TZJ6" s="142"/>
      <c r="TZK6" s="142"/>
      <c r="TZL6" s="142"/>
      <c r="TZM6" s="142"/>
      <c r="TZN6" s="142"/>
      <c r="TZO6" s="142"/>
      <c r="TZP6" s="142"/>
      <c r="TZQ6" s="142"/>
      <c r="TZR6" s="142"/>
      <c r="TZS6" s="142"/>
      <c r="TZT6" s="142"/>
      <c r="TZU6" s="142"/>
      <c r="TZV6" s="142"/>
      <c r="TZW6" s="142"/>
      <c r="TZX6" s="142"/>
      <c r="TZY6" s="142"/>
      <c r="TZZ6" s="142"/>
      <c r="UAA6" s="142"/>
      <c r="UAB6" s="142"/>
      <c r="UAC6" s="142"/>
      <c r="UAD6" s="142"/>
      <c r="UAE6" s="142"/>
      <c r="UAF6" s="142"/>
      <c r="UAG6" s="142"/>
      <c r="UAH6" s="142"/>
      <c r="UAI6" s="142"/>
      <c r="UAJ6" s="142"/>
      <c r="UAK6" s="142"/>
      <c r="UAL6" s="142"/>
      <c r="UAM6" s="142"/>
      <c r="UAN6" s="142"/>
      <c r="UAO6" s="142"/>
      <c r="UAP6" s="142"/>
      <c r="UAQ6" s="142"/>
      <c r="UAR6" s="142"/>
      <c r="UAS6" s="142"/>
      <c r="UAT6" s="142"/>
      <c r="UAU6" s="142"/>
      <c r="UAV6" s="142"/>
      <c r="UAW6" s="142"/>
      <c r="UAX6" s="142"/>
      <c r="UAY6" s="142"/>
      <c r="UAZ6" s="142"/>
      <c r="UBA6" s="142"/>
      <c r="UBB6" s="142"/>
      <c r="UBC6" s="142"/>
      <c r="UBD6" s="142"/>
      <c r="UBE6" s="142"/>
      <c r="UBF6" s="142"/>
      <c r="UBG6" s="142"/>
      <c r="UBH6" s="142"/>
      <c r="UBI6" s="142"/>
      <c r="UBJ6" s="142"/>
      <c r="UBK6" s="142"/>
      <c r="UBL6" s="142"/>
      <c r="UBM6" s="142"/>
      <c r="UBN6" s="142"/>
      <c r="UBO6" s="142"/>
      <c r="UBP6" s="142"/>
      <c r="UBQ6" s="142"/>
      <c r="UBR6" s="142"/>
      <c r="UBS6" s="142"/>
      <c r="UBT6" s="142"/>
      <c r="UBU6" s="142"/>
      <c r="UBV6" s="142"/>
      <c r="UBW6" s="142"/>
      <c r="UBX6" s="142"/>
      <c r="UBY6" s="142"/>
      <c r="UBZ6" s="142"/>
      <c r="UCA6" s="142"/>
      <c r="UCB6" s="142"/>
      <c r="UCC6" s="142"/>
      <c r="UCD6" s="142"/>
      <c r="UCE6" s="142"/>
      <c r="UCF6" s="142"/>
      <c r="UCG6" s="142"/>
      <c r="UCH6" s="142"/>
      <c r="UCI6" s="142"/>
      <c r="UCJ6" s="142"/>
      <c r="UCK6" s="142"/>
      <c r="UCL6" s="142"/>
      <c r="UCM6" s="142"/>
      <c r="UCN6" s="142"/>
      <c r="UCO6" s="142"/>
      <c r="UCP6" s="142"/>
      <c r="UCQ6" s="142"/>
      <c r="UCR6" s="142"/>
      <c r="UCS6" s="142"/>
      <c r="UCT6" s="142"/>
      <c r="UCU6" s="142"/>
      <c r="UCV6" s="142"/>
      <c r="UCW6" s="142"/>
      <c r="UCX6" s="142"/>
      <c r="UCY6" s="142"/>
      <c r="UCZ6" s="142"/>
      <c r="UDA6" s="142"/>
      <c r="UDB6" s="142"/>
      <c r="UDC6" s="142"/>
      <c r="UDD6" s="142"/>
      <c r="UDE6" s="142"/>
      <c r="UDF6" s="142"/>
      <c r="UDG6" s="142"/>
      <c r="UDH6" s="142"/>
      <c r="UDI6" s="142"/>
      <c r="UDJ6" s="142"/>
      <c r="UDK6" s="142"/>
      <c r="UDL6" s="142"/>
      <c r="UDM6" s="142"/>
      <c r="UDN6" s="142"/>
      <c r="UDO6" s="142"/>
      <c r="UDP6" s="142"/>
      <c r="UDQ6" s="142"/>
      <c r="UDR6" s="142"/>
      <c r="UDS6" s="142"/>
      <c r="UDT6" s="142"/>
      <c r="UDU6" s="142"/>
      <c r="UDV6" s="142"/>
      <c r="UDW6" s="142"/>
      <c r="UDX6" s="142"/>
      <c r="UDY6" s="142"/>
      <c r="UDZ6" s="142"/>
      <c r="UEA6" s="142"/>
      <c r="UEB6" s="142"/>
      <c r="UEC6" s="142"/>
      <c r="UED6" s="142"/>
      <c r="UEE6" s="142"/>
      <c r="UEF6" s="142"/>
      <c r="UEG6" s="142"/>
      <c r="UEH6" s="142"/>
      <c r="UEI6" s="142"/>
      <c r="UEJ6" s="142"/>
      <c r="UEK6" s="142"/>
      <c r="UEL6" s="142"/>
      <c r="UEM6" s="142"/>
      <c r="UEN6" s="142"/>
      <c r="UEO6" s="142"/>
      <c r="UEP6" s="142"/>
      <c r="UEQ6" s="142"/>
      <c r="UER6" s="142"/>
      <c r="UES6" s="142"/>
      <c r="UET6" s="142"/>
      <c r="UEU6" s="142"/>
      <c r="UEV6" s="142"/>
      <c r="UEW6" s="142"/>
      <c r="UEX6" s="142"/>
      <c r="UEY6" s="142"/>
      <c r="UEZ6" s="142"/>
      <c r="UFA6" s="142"/>
      <c r="UFB6" s="142"/>
      <c r="UFC6" s="142"/>
      <c r="UFD6" s="142"/>
      <c r="UFE6" s="142"/>
      <c r="UFF6" s="142"/>
      <c r="UFG6" s="142"/>
      <c r="UFH6" s="142"/>
      <c r="UFI6" s="142"/>
      <c r="UFJ6" s="142"/>
      <c r="UFK6" s="142"/>
      <c r="UFL6" s="142"/>
      <c r="UFM6" s="142"/>
      <c r="UFN6" s="142"/>
      <c r="UFO6" s="142"/>
      <c r="UFP6" s="142"/>
      <c r="UFQ6" s="142"/>
      <c r="UFR6" s="142"/>
      <c r="UFS6" s="142"/>
      <c r="UFT6" s="142"/>
      <c r="UFU6" s="142"/>
      <c r="UFV6" s="142"/>
      <c r="UFW6" s="142"/>
      <c r="UFX6" s="142"/>
      <c r="UFY6" s="142"/>
      <c r="UFZ6" s="142"/>
      <c r="UGA6" s="142"/>
      <c r="UGB6" s="142"/>
      <c r="UGC6" s="142"/>
      <c r="UGD6" s="142"/>
      <c r="UGE6" s="142"/>
      <c r="UGF6" s="142"/>
      <c r="UGG6" s="142"/>
      <c r="UGH6" s="142"/>
      <c r="UGI6" s="142"/>
      <c r="UGJ6" s="142"/>
      <c r="UGK6" s="142"/>
      <c r="UGL6" s="142"/>
      <c r="UGM6" s="142"/>
      <c r="UGN6" s="142"/>
      <c r="UGO6" s="142"/>
      <c r="UGP6" s="142"/>
      <c r="UGQ6" s="142"/>
      <c r="UGR6" s="142"/>
      <c r="UGS6" s="142"/>
      <c r="UGT6" s="142"/>
      <c r="UGU6" s="142"/>
      <c r="UGV6" s="142"/>
      <c r="UGW6" s="142"/>
      <c r="UGX6" s="142"/>
      <c r="UGY6" s="142"/>
      <c r="UGZ6" s="142"/>
      <c r="UHA6" s="142"/>
      <c r="UHB6" s="142"/>
      <c r="UHC6" s="142"/>
      <c r="UHD6" s="142"/>
      <c r="UHE6" s="142"/>
      <c r="UHF6" s="142"/>
      <c r="UHG6" s="142"/>
      <c r="UHH6" s="142"/>
      <c r="UHI6" s="142"/>
      <c r="UHJ6" s="142"/>
      <c r="UHK6" s="142"/>
      <c r="UHL6" s="142"/>
      <c r="UHM6" s="142"/>
      <c r="UHN6" s="142"/>
      <c r="UHO6" s="142"/>
      <c r="UHP6" s="142"/>
      <c r="UHQ6" s="142"/>
      <c r="UHR6" s="142"/>
      <c r="UHS6" s="142"/>
      <c r="UHT6" s="142"/>
      <c r="UHU6" s="142"/>
      <c r="UHV6" s="142"/>
      <c r="UHW6" s="142"/>
      <c r="UHX6" s="142"/>
      <c r="UHY6" s="142"/>
      <c r="UHZ6" s="142"/>
      <c r="UIA6" s="142"/>
      <c r="UIB6" s="142"/>
      <c r="UIC6" s="142"/>
      <c r="UID6" s="142"/>
      <c r="UIE6" s="142"/>
      <c r="UIF6" s="142"/>
      <c r="UIG6" s="142"/>
      <c r="UIH6" s="142"/>
      <c r="UII6" s="142"/>
      <c r="UIJ6" s="142"/>
      <c r="UIK6" s="142"/>
      <c r="UIL6" s="142"/>
      <c r="UIM6" s="142"/>
      <c r="UIN6" s="142"/>
      <c r="UIO6" s="142"/>
      <c r="UIP6" s="142"/>
      <c r="UIQ6" s="142"/>
      <c r="UIR6" s="142"/>
      <c r="UIS6" s="142"/>
      <c r="UIT6" s="142"/>
      <c r="UIU6" s="142"/>
      <c r="UIV6" s="142"/>
      <c r="UIW6" s="142"/>
      <c r="UIX6" s="142"/>
      <c r="UIY6" s="142"/>
      <c r="UIZ6" s="142"/>
      <c r="UJA6" s="142"/>
      <c r="UJB6" s="142"/>
      <c r="UJC6" s="142"/>
      <c r="UJD6" s="142"/>
      <c r="UJE6" s="142"/>
      <c r="UJF6" s="142"/>
      <c r="UJG6" s="142"/>
      <c r="UJH6" s="142"/>
      <c r="UJI6" s="142"/>
      <c r="UJJ6" s="142"/>
      <c r="UJK6" s="142"/>
      <c r="UJL6" s="142"/>
      <c r="UJM6" s="142"/>
      <c r="UJN6" s="142"/>
      <c r="UJO6" s="142"/>
      <c r="UJP6" s="142"/>
      <c r="UJQ6" s="142"/>
      <c r="UJR6" s="142"/>
      <c r="UJS6" s="142"/>
      <c r="UJT6" s="142"/>
      <c r="UJU6" s="142"/>
      <c r="UJV6" s="142"/>
      <c r="UJW6" s="142"/>
      <c r="UJX6" s="142"/>
      <c r="UJY6" s="142"/>
      <c r="UJZ6" s="142"/>
      <c r="UKA6" s="142"/>
      <c r="UKB6" s="142"/>
      <c r="UKC6" s="142"/>
      <c r="UKD6" s="142"/>
      <c r="UKE6" s="142"/>
      <c r="UKF6" s="142"/>
      <c r="UKG6" s="142"/>
      <c r="UKH6" s="142"/>
      <c r="UKI6" s="142"/>
      <c r="UKJ6" s="142"/>
      <c r="UKK6" s="142"/>
      <c r="UKL6" s="142"/>
      <c r="UKM6" s="142"/>
      <c r="UKN6" s="142"/>
      <c r="UKO6" s="142"/>
      <c r="UKP6" s="142"/>
      <c r="UKQ6" s="142"/>
      <c r="UKR6" s="142"/>
      <c r="UKS6" s="142"/>
      <c r="UKT6" s="142"/>
      <c r="UKU6" s="142"/>
      <c r="UKV6" s="142"/>
      <c r="UKW6" s="142"/>
      <c r="UKX6" s="142"/>
      <c r="UKY6" s="142"/>
      <c r="UKZ6" s="142"/>
      <c r="ULA6" s="142"/>
      <c r="ULB6" s="142"/>
      <c r="ULC6" s="142"/>
      <c r="ULD6" s="142"/>
      <c r="ULE6" s="142"/>
      <c r="ULF6" s="142"/>
      <c r="ULG6" s="142"/>
      <c r="ULH6" s="142"/>
      <c r="ULI6" s="142"/>
      <c r="ULJ6" s="142"/>
      <c r="ULK6" s="142"/>
      <c r="ULL6" s="142"/>
      <c r="ULM6" s="142"/>
      <c r="ULN6" s="142"/>
      <c r="ULO6" s="142"/>
      <c r="ULP6" s="142"/>
      <c r="ULQ6" s="142"/>
      <c r="ULR6" s="142"/>
      <c r="ULS6" s="142"/>
      <c r="ULT6" s="142"/>
      <c r="ULU6" s="142"/>
      <c r="ULV6" s="142"/>
      <c r="ULW6" s="142"/>
      <c r="ULX6" s="142"/>
      <c r="ULY6" s="142"/>
      <c r="ULZ6" s="142"/>
      <c r="UMA6" s="142"/>
      <c r="UMB6" s="142"/>
      <c r="UMC6" s="142"/>
      <c r="UMD6" s="142"/>
      <c r="UME6" s="142"/>
      <c r="UMF6" s="142"/>
      <c r="UMG6" s="142"/>
      <c r="UMH6" s="142"/>
      <c r="UMI6" s="142"/>
      <c r="UMJ6" s="142"/>
      <c r="UMK6" s="142"/>
      <c r="UML6" s="142"/>
      <c r="UMM6" s="142"/>
      <c r="UMN6" s="142"/>
      <c r="UMO6" s="142"/>
      <c r="UMP6" s="142"/>
      <c r="UMQ6" s="142"/>
      <c r="UMR6" s="142"/>
      <c r="UMS6" s="142"/>
      <c r="UMT6" s="142"/>
      <c r="UMU6" s="142"/>
      <c r="UMV6" s="142"/>
      <c r="UMW6" s="142"/>
      <c r="UMX6" s="142"/>
      <c r="UMY6" s="142"/>
      <c r="UMZ6" s="142"/>
      <c r="UNA6" s="142"/>
      <c r="UNB6" s="142"/>
      <c r="UNC6" s="142"/>
      <c r="UND6" s="142"/>
      <c r="UNE6" s="142"/>
      <c r="UNF6" s="142"/>
      <c r="UNG6" s="142"/>
      <c r="UNH6" s="142"/>
      <c r="UNI6" s="142"/>
      <c r="UNJ6" s="142"/>
      <c r="UNK6" s="142"/>
      <c r="UNL6" s="142"/>
      <c r="UNM6" s="142"/>
      <c r="UNN6" s="142"/>
      <c r="UNO6" s="142"/>
      <c r="UNP6" s="142"/>
      <c r="UNQ6" s="142"/>
      <c r="UNR6" s="142"/>
      <c r="UNS6" s="142"/>
      <c r="UNT6" s="142"/>
      <c r="UNU6" s="142"/>
      <c r="UNV6" s="142"/>
      <c r="UNW6" s="142"/>
      <c r="UNX6" s="142"/>
      <c r="UNY6" s="142"/>
      <c r="UNZ6" s="142"/>
      <c r="UOA6" s="142"/>
      <c r="UOB6" s="142"/>
      <c r="UOC6" s="142"/>
      <c r="UOD6" s="142"/>
      <c r="UOE6" s="142"/>
      <c r="UOF6" s="142"/>
      <c r="UOG6" s="142"/>
      <c r="UOH6" s="142"/>
      <c r="UOI6" s="142"/>
      <c r="UOJ6" s="142"/>
      <c r="UOK6" s="142"/>
      <c r="UOL6" s="142"/>
      <c r="UOM6" s="142"/>
      <c r="UON6" s="142"/>
      <c r="UOO6" s="142"/>
      <c r="UOP6" s="142"/>
      <c r="UOQ6" s="142"/>
      <c r="UOR6" s="142"/>
      <c r="UOS6" s="142"/>
      <c r="UOT6" s="142"/>
      <c r="UOU6" s="142"/>
      <c r="UOV6" s="142"/>
      <c r="UOW6" s="142"/>
      <c r="UOX6" s="142"/>
      <c r="UOY6" s="142"/>
      <c r="UOZ6" s="142"/>
      <c r="UPA6" s="142"/>
      <c r="UPB6" s="142"/>
      <c r="UPC6" s="142"/>
      <c r="UPD6" s="142"/>
      <c r="UPE6" s="142"/>
      <c r="UPF6" s="142"/>
      <c r="UPG6" s="142"/>
      <c r="UPH6" s="142"/>
      <c r="UPI6" s="142"/>
      <c r="UPJ6" s="142"/>
      <c r="UPK6" s="142"/>
      <c r="UPL6" s="142"/>
      <c r="UPM6" s="142"/>
      <c r="UPN6" s="142"/>
      <c r="UPO6" s="142"/>
      <c r="UPP6" s="142"/>
      <c r="UPQ6" s="142"/>
      <c r="UPR6" s="142"/>
      <c r="UPS6" s="142"/>
      <c r="UPT6" s="142"/>
      <c r="UPU6" s="142"/>
      <c r="UPV6" s="142"/>
      <c r="UPW6" s="142"/>
      <c r="UPX6" s="142"/>
      <c r="UPY6" s="142"/>
      <c r="UPZ6" s="142"/>
      <c r="UQA6" s="142"/>
      <c r="UQB6" s="142"/>
      <c r="UQC6" s="142"/>
      <c r="UQD6" s="142"/>
      <c r="UQE6" s="142"/>
      <c r="UQF6" s="142"/>
      <c r="UQG6" s="142"/>
      <c r="UQH6" s="142"/>
      <c r="UQI6" s="142"/>
      <c r="UQJ6" s="142"/>
      <c r="UQK6" s="142"/>
      <c r="UQL6" s="142"/>
      <c r="UQM6" s="142"/>
      <c r="UQN6" s="142"/>
      <c r="UQO6" s="142"/>
      <c r="UQP6" s="142"/>
      <c r="UQQ6" s="142"/>
      <c r="UQR6" s="142"/>
      <c r="UQS6" s="142"/>
      <c r="UQT6" s="142"/>
      <c r="UQU6" s="142"/>
      <c r="UQV6" s="142"/>
      <c r="UQW6" s="142"/>
      <c r="UQX6" s="142"/>
      <c r="UQY6" s="142"/>
      <c r="UQZ6" s="142"/>
      <c r="URA6" s="142"/>
      <c r="URB6" s="142"/>
      <c r="URC6" s="142"/>
      <c r="URD6" s="142"/>
      <c r="URE6" s="142"/>
      <c r="URF6" s="142"/>
      <c r="URG6" s="142"/>
      <c r="URH6" s="142"/>
      <c r="URI6" s="142"/>
      <c r="URJ6" s="142"/>
      <c r="URK6" s="142"/>
      <c r="URL6" s="142"/>
      <c r="URM6" s="142"/>
      <c r="URN6" s="142"/>
      <c r="URO6" s="142"/>
      <c r="URP6" s="142"/>
      <c r="URQ6" s="142"/>
      <c r="URR6" s="142"/>
      <c r="URS6" s="142"/>
      <c r="URT6" s="142"/>
      <c r="URU6" s="142"/>
      <c r="URV6" s="142"/>
      <c r="URW6" s="142"/>
      <c r="URX6" s="142"/>
      <c r="URY6" s="142"/>
      <c r="URZ6" s="142"/>
      <c r="USA6" s="142"/>
      <c r="USB6" s="142"/>
      <c r="USC6" s="142"/>
      <c r="USD6" s="142"/>
      <c r="USE6" s="142"/>
      <c r="USF6" s="142"/>
      <c r="USG6" s="142"/>
      <c r="USH6" s="142"/>
      <c r="USI6" s="142"/>
      <c r="USJ6" s="142"/>
      <c r="USK6" s="142"/>
      <c r="USL6" s="142"/>
      <c r="USM6" s="142"/>
      <c r="USN6" s="142"/>
      <c r="USO6" s="142"/>
      <c r="USP6" s="142"/>
      <c r="USQ6" s="142"/>
      <c r="USR6" s="142"/>
      <c r="USS6" s="142"/>
      <c r="UST6" s="142"/>
      <c r="USU6" s="142"/>
      <c r="USV6" s="142"/>
      <c r="USW6" s="142"/>
      <c r="USX6" s="142"/>
      <c r="USY6" s="142"/>
      <c r="USZ6" s="142"/>
      <c r="UTA6" s="142"/>
      <c r="UTB6" s="142"/>
      <c r="UTC6" s="142"/>
      <c r="UTD6" s="142"/>
      <c r="UTE6" s="142"/>
      <c r="UTF6" s="142"/>
      <c r="UTG6" s="142"/>
      <c r="UTH6" s="142"/>
      <c r="UTI6" s="142"/>
      <c r="UTJ6" s="142"/>
      <c r="UTK6" s="142"/>
      <c r="UTL6" s="142"/>
      <c r="UTM6" s="142"/>
      <c r="UTN6" s="142"/>
      <c r="UTO6" s="142"/>
      <c r="UTP6" s="142"/>
      <c r="UTQ6" s="142"/>
      <c r="UTR6" s="142"/>
      <c r="UTS6" s="142"/>
      <c r="UTT6" s="142"/>
      <c r="UTU6" s="142"/>
      <c r="UTV6" s="142"/>
      <c r="UTW6" s="142"/>
      <c r="UTX6" s="142"/>
      <c r="UTY6" s="142"/>
      <c r="UTZ6" s="142"/>
      <c r="UUA6" s="142"/>
      <c r="UUB6" s="142"/>
      <c r="UUC6" s="142"/>
      <c r="UUD6" s="142"/>
      <c r="UUE6" s="142"/>
      <c r="UUF6" s="142"/>
      <c r="UUG6" s="142"/>
      <c r="UUH6" s="142"/>
      <c r="UUI6" s="142"/>
      <c r="UUJ6" s="142"/>
      <c r="UUK6" s="142"/>
      <c r="UUL6" s="142"/>
      <c r="UUM6" s="142"/>
      <c r="UUN6" s="142"/>
      <c r="UUO6" s="142"/>
      <c r="UUP6" s="142"/>
      <c r="UUQ6" s="142"/>
      <c r="UUR6" s="142"/>
      <c r="UUS6" s="142"/>
      <c r="UUT6" s="142"/>
      <c r="UUU6" s="142"/>
      <c r="UUV6" s="142"/>
      <c r="UUW6" s="142"/>
      <c r="UUX6" s="142"/>
      <c r="UUY6" s="142"/>
      <c r="UUZ6" s="142"/>
      <c r="UVA6" s="142"/>
      <c r="UVB6" s="142"/>
      <c r="UVC6" s="142"/>
      <c r="UVD6" s="142"/>
      <c r="UVE6" s="142"/>
      <c r="UVF6" s="142"/>
      <c r="UVG6" s="142"/>
      <c r="UVH6" s="142"/>
      <c r="UVI6" s="142"/>
      <c r="UVJ6" s="142"/>
      <c r="UVK6" s="142"/>
      <c r="UVL6" s="142"/>
      <c r="UVM6" s="142"/>
      <c r="UVN6" s="142"/>
      <c r="UVO6" s="142"/>
      <c r="UVP6" s="142"/>
      <c r="UVQ6" s="142"/>
      <c r="UVR6" s="142"/>
      <c r="UVS6" s="142"/>
      <c r="UVT6" s="142"/>
      <c r="UVU6" s="142"/>
      <c r="UVV6" s="142"/>
      <c r="UVW6" s="142"/>
      <c r="UVX6" s="142"/>
      <c r="UVY6" s="142"/>
      <c r="UVZ6" s="142"/>
      <c r="UWA6" s="142"/>
      <c r="UWB6" s="142"/>
      <c r="UWC6" s="142"/>
      <c r="UWD6" s="142"/>
      <c r="UWE6" s="142"/>
      <c r="UWF6" s="142"/>
      <c r="UWG6" s="142"/>
      <c r="UWH6" s="142"/>
      <c r="UWI6" s="142"/>
      <c r="UWJ6" s="142"/>
      <c r="UWK6" s="142"/>
      <c r="UWL6" s="142"/>
      <c r="UWM6" s="142"/>
      <c r="UWN6" s="142"/>
      <c r="UWO6" s="142"/>
      <c r="UWP6" s="142"/>
      <c r="UWQ6" s="142"/>
      <c r="UWR6" s="142"/>
      <c r="UWS6" s="142"/>
      <c r="UWT6" s="142"/>
      <c r="UWU6" s="142"/>
      <c r="UWV6" s="142"/>
      <c r="UWW6" s="142"/>
      <c r="UWX6" s="142"/>
      <c r="UWY6" s="142"/>
      <c r="UWZ6" s="142"/>
      <c r="UXA6" s="142"/>
      <c r="UXB6" s="142"/>
      <c r="UXC6" s="142"/>
      <c r="UXD6" s="142"/>
      <c r="UXE6" s="142"/>
      <c r="UXF6" s="142"/>
      <c r="UXG6" s="142"/>
      <c r="UXH6" s="142"/>
      <c r="UXI6" s="142"/>
      <c r="UXJ6" s="142"/>
      <c r="UXK6" s="142"/>
      <c r="UXL6" s="142"/>
      <c r="UXM6" s="142"/>
      <c r="UXN6" s="142"/>
      <c r="UXO6" s="142"/>
      <c r="UXP6" s="142"/>
      <c r="UXQ6" s="142"/>
      <c r="UXR6" s="142"/>
      <c r="UXS6" s="142"/>
      <c r="UXT6" s="142"/>
      <c r="UXU6" s="142"/>
      <c r="UXV6" s="142"/>
      <c r="UXW6" s="142"/>
      <c r="UXX6" s="142"/>
      <c r="UXY6" s="142"/>
      <c r="UXZ6" s="142"/>
      <c r="UYA6" s="142"/>
      <c r="UYB6" s="142"/>
      <c r="UYC6" s="142"/>
      <c r="UYD6" s="142"/>
      <c r="UYE6" s="142"/>
      <c r="UYF6" s="142"/>
      <c r="UYG6" s="142"/>
      <c r="UYH6" s="142"/>
      <c r="UYI6" s="142"/>
      <c r="UYJ6" s="142"/>
      <c r="UYK6" s="142"/>
      <c r="UYL6" s="142"/>
      <c r="UYM6" s="142"/>
      <c r="UYN6" s="142"/>
      <c r="UYO6" s="142"/>
      <c r="UYP6" s="142"/>
      <c r="UYQ6" s="142"/>
      <c r="UYR6" s="142"/>
      <c r="UYS6" s="142"/>
      <c r="UYT6" s="142"/>
      <c r="UYU6" s="142"/>
      <c r="UYV6" s="142"/>
      <c r="UYW6" s="142"/>
      <c r="UYX6" s="142"/>
      <c r="UYY6" s="142"/>
      <c r="UYZ6" s="142"/>
      <c r="UZA6" s="142"/>
      <c r="UZB6" s="142"/>
      <c r="UZC6" s="142"/>
      <c r="UZD6" s="142"/>
      <c r="UZE6" s="142"/>
      <c r="UZF6" s="142"/>
      <c r="UZG6" s="142"/>
      <c r="UZH6" s="142"/>
      <c r="UZI6" s="142"/>
      <c r="UZJ6" s="142"/>
      <c r="UZK6" s="142"/>
      <c r="UZL6" s="142"/>
      <c r="UZM6" s="142"/>
      <c r="UZN6" s="142"/>
      <c r="UZO6" s="142"/>
      <c r="UZP6" s="142"/>
      <c r="UZQ6" s="142"/>
      <c r="UZR6" s="142"/>
      <c r="UZS6" s="142"/>
      <c r="UZT6" s="142"/>
      <c r="UZU6" s="142"/>
      <c r="UZV6" s="142"/>
      <c r="UZW6" s="142"/>
      <c r="UZX6" s="142"/>
      <c r="UZY6" s="142"/>
      <c r="UZZ6" s="142"/>
      <c r="VAA6" s="142"/>
      <c r="VAB6" s="142"/>
      <c r="VAC6" s="142"/>
      <c r="VAD6" s="142"/>
      <c r="VAE6" s="142"/>
      <c r="VAF6" s="142"/>
      <c r="VAG6" s="142"/>
      <c r="VAH6" s="142"/>
      <c r="VAI6" s="142"/>
      <c r="VAJ6" s="142"/>
      <c r="VAK6" s="142"/>
      <c r="VAL6" s="142"/>
      <c r="VAM6" s="142"/>
      <c r="VAN6" s="142"/>
      <c r="VAO6" s="142"/>
      <c r="VAP6" s="142"/>
      <c r="VAQ6" s="142"/>
      <c r="VAR6" s="142"/>
      <c r="VAS6" s="142"/>
      <c r="VAT6" s="142"/>
      <c r="VAU6" s="142"/>
      <c r="VAV6" s="142"/>
      <c r="VAW6" s="142"/>
      <c r="VAX6" s="142"/>
      <c r="VAY6" s="142"/>
      <c r="VAZ6" s="142"/>
      <c r="VBA6" s="142"/>
      <c r="VBB6" s="142"/>
      <c r="VBC6" s="142"/>
      <c r="VBD6" s="142"/>
      <c r="VBE6" s="142"/>
      <c r="VBF6" s="142"/>
      <c r="VBG6" s="142"/>
      <c r="VBH6" s="142"/>
      <c r="VBI6" s="142"/>
      <c r="VBJ6" s="142"/>
      <c r="VBK6" s="142"/>
      <c r="VBL6" s="142"/>
      <c r="VBM6" s="142"/>
      <c r="VBN6" s="142"/>
      <c r="VBO6" s="142"/>
      <c r="VBP6" s="142"/>
      <c r="VBQ6" s="142"/>
      <c r="VBR6" s="142"/>
      <c r="VBS6" s="142"/>
      <c r="VBT6" s="142"/>
      <c r="VBU6" s="142"/>
      <c r="VBV6" s="142"/>
      <c r="VBW6" s="142"/>
      <c r="VBX6" s="142"/>
      <c r="VBY6" s="142"/>
      <c r="VBZ6" s="142"/>
      <c r="VCA6" s="142"/>
      <c r="VCB6" s="142"/>
      <c r="VCC6" s="142"/>
      <c r="VCD6" s="142"/>
      <c r="VCE6" s="142"/>
      <c r="VCF6" s="142"/>
      <c r="VCG6" s="142"/>
      <c r="VCH6" s="142"/>
      <c r="VCI6" s="142"/>
      <c r="VCJ6" s="142"/>
      <c r="VCK6" s="142"/>
      <c r="VCL6" s="142"/>
      <c r="VCM6" s="142"/>
      <c r="VCN6" s="142"/>
      <c r="VCO6" s="142"/>
      <c r="VCP6" s="142"/>
      <c r="VCQ6" s="142"/>
      <c r="VCR6" s="142"/>
      <c r="VCS6" s="142"/>
      <c r="VCT6" s="142"/>
      <c r="VCU6" s="142"/>
      <c r="VCV6" s="142"/>
      <c r="VCW6" s="142"/>
      <c r="VCX6" s="142"/>
      <c r="VCY6" s="142"/>
      <c r="VCZ6" s="142"/>
      <c r="VDA6" s="142"/>
      <c r="VDB6" s="142"/>
      <c r="VDC6" s="142"/>
      <c r="VDD6" s="142"/>
      <c r="VDE6" s="142"/>
      <c r="VDF6" s="142"/>
      <c r="VDG6" s="142"/>
      <c r="VDH6" s="142"/>
      <c r="VDI6" s="142"/>
      <c r="VDJ6" s="142"/>
      <c r="VDK6" s="142"/>
      <c r="VDL6" s="142"/>
      <c r="VDM6" s="142"/>
      <c r="VDN6" s="142"/>
      <c r="VDO6" s="142"/>
      <c r="VDP6" s="142"/>
      <c r="VDQ6" s="142"/>
      <c r="VDR6" s="142"/>
      <c r="VDS6" s="142"/>
      <c r="VDT6" s="142"/>
      <c r="VDU6" s="142"/>
      <c r="VDV6" s="142"/>
      <c r="VDW6" s="142"/>
      <c r="VDX6" s="142"/>
      <c r="VDY6" s="142"/>
      <c r="VDZ6" s="142"/>
      <c r="VEA6" s="142"/>
      <c r="VEB6" s="142"/>
      <c r="VEC6" s="142"/>
      <c r="VED6" s="142"/>
      <c r="VEE6" s="142"/>
      <c r="VEF6" s="142"/>
      <c r="VEG6" s="142"/>
      <c r="VEH6" s="142"/>
      <c r="VEI6" s="142"/>
      <c r="VEJ6" s="142"/>
      <c r="VEK6" s="142"/>
      <c r="VEL6" s="142"/>
      <c r="VEM6" s="142"/>
      <c r="VEN6" s="142"/>
      <c r="VEO6" s="142"/>
      <c r="VEP6" s="142"/>
      <c r="VEQ6" s="142"/>
      <c r="VER6" s="142"/>
      <c r="VES6" s="142"/>
      <c r="VET6" s="142"/>
      <c r="VEU6" s="142"/>
      <c r="VEV6" s="142"/>
      <c r="VEW6" s="142"/>
      <c r="VEX6" s="142"/>
      <c r="VEY6" s="142"/>
      <c r="VEZ6" s="142"/>
      <c r="VFA6" s="142"/>
      <c r="VFB6" s="142"/>
      <c r="VFC6" s="142"/>
      <c r="VFD6" s="142"/>
      <c r="VFE6" s="142"/>
      <c r="VFF6" s="142"/>
      <c r="VFG6" s="142"/>
      <c r="VFH6" s="142"/>
      <c r="VFI6" s="142"/>
      <c r="VFJ6" s="142"/>
      <c r="VFK6" s="142"/>
      <c r="VFL6" s="142"/>
      <c r="VFM6" s="142"/>
      <c r="VFN6" s="142"/>
      <c r="VFO6" s="142"/>
      <c r="VFP6" s="142"/>
      <c r="VFQ6" s="142"/>
      <c r="VFR6" s="142"/>
      <c r="VFS6" s="142"/>
      <c r="VFT6" s="142"/>
      <c r="VFU6" s="142"/>
      <c r="VFV6" s="142"/>
      <c r="VFW6" s="142"/>
      <c r="VFX6" s="142"/>
      <c r="VFY6" s="142"/>
      <c r="VFZ6" s="142"/>
      <c r="VGA6" s="142"/>
      <c r="VGB6" s="142"/>
      <c r="VGC6" s="142"/>
      <c r="VGD6" s="142"/>
      <c r="VGE6" s="142"/>
      <c r="VGF6" s="142"/>
      <c r="VGG6" s="142"/>
      <c r="VGH6" s="142"/>
      <c r="VGI6" s="142"/>
      <c r="VGJ6" s="142"/>
      <c r="VGK6" s="142"/>
      <c r="VGL6" s="142"/>
      <c r="VGM6" s="142"/>
      <c r="VGN6" s="142"/>
      <c r="VGO6" s="142"/>
      <c r="VGP6" s="142"/>
      <c r="VGQ6" s="142"/>
      <c r="VGR6" s="142"/>
      <c r="VGS6" s="142"/>
      <c r="VGT6" s="142"/>
      <c r="VGU6" s="142"/>
      <c r="VGV6" s="142"/>
      <c r="VGW6" s="142"/>
      <c r="VGX6" s="142"/>
      <c r="VGY6" s="142"/>
      <c r="VGZ6" s="142"/>
      <c r="VHA6" s="142"/>
      <c r="VHB6" s="142"/>
      <c r="VHC6" s="142"/>
      <c r="VHD6" s="142"/>
      <c r="VHE6" s="142"/>
      <c r="VHF6" s="142"/>
      <c r="VHG6" s="142"/>
      <c r="VHH6" s="142"/>
      <c r="VHI6" s="142"/>
      <c r="VHJ6" s="142"/>
      <c r="VHK6" s="142"/>
      <c r="VHL6" s="142"/>
      <c r="VHM6" s="142"/>
      <c r="VHN6" s="142"/>
      <c r="VHO6" s="142"/>
      <c r="VHP6" s="142"/>
      <c r="VHQ6" s="142"/>
      <c r="VHR6" s="142"/>
      <c r="VHS6" s="142"/>
      <c r="VHT6" s="142"/>
      <c r="VHU6" s="142"/>
      <c r="VHV6" s="142"/>
      <c r="VHW6" s="142"/>
      <c r="VHX6" s="142"/>
      <c r="VHY6" s="142"/>
      <c r="VHZ6" s="142"/>
      <c r="VIA6" s="142"/>
      <c r="VIB6" s="142"/>
      <c r="VIC6" s="142"/>
      <c r="VID6" s="142"/>
      <c r="VIE6" s="142"/>
      <c r="VIF6" s="142"/>
      <c r="VIG6" s="142"/>
      <c r="VIH6" s="142"/>
      <c r="VII6" s="142"/>
      <c r="VIJ6" s="142"/>
      <c r="VIK6" s="142"/>
      <c r="VIL6" s="142"/>
      <c r="VIM6" s="142"/>
      <c r="VIN6" s="142"/>
      <c r="VIO6" s="142"/>
      <c r="VIP6" s="142"/>
      <c r="VIQ6" s="142"/>
      <c r="VIR6" s="142"/>
      <c r="VIS6" s="142"/>
      <c r="VIT6" s="142"/>
      <c r="VIU6" s="142"/>
      <c r="VIV6" s="142"/>
      <c r="VIW6" s="142"/>
      <c r="VIX6" s="142"/>
      <c r="VIY6" s="142"/>
      <c r="VIZ6" s="142"/>
      <c r="VJA6" s="142"/>
      <c r="VJB6" s="142"/>
      <c r="VJC6" s="142"/>
      <c r="VJD6" s="142"/>
      <c r="VJE6" s="142"/>
      <c r="VJF6" s="142"/>
      <c r="VJG6" s="142"/>
      <c r="VJH6" s="142"/>
      <c r="VJI6" s="142"/>
      <c r="VJJ6" s="142"/>
      <c r="VJK6" s="142"/>
      <c r="VJL6" s="142"/>
      <c r="VJM6" s="142"/>
      <c r="VJN6" s="142"/>
      <c r="VJO6" s="142"/>
      <c r="VJP6" s="142"/>
      <c r="VJQ6" s="142"/>
      <c r="VJR6" s="142"/>
      <c r="VJS6" s="142"/>
      <c r="VJT6" s="142"/>
      <c r="VJU6" s="142"/>
      <c r="VJV6" s="142"/>
      <c r="VJW6" s="142"/>
      <c r="VJX6" s="142"/>
      <c r="VJY6" s="142"/>
      <c r="VJZ6" s="142"/>
      <c r="VKA6" s="142"/>
      <c r="VKB6" s="142"/>
      <c r="VKC6" s="142"/>
      <c r="VKD6" s="142"/>
      <c r="VKE6" s="142"/>
      <c r="VKF6" s="142"/>
      <c r="VKG6" s="142"/>
      <c r="VKH6" s="142"/>
      <c r="VKI6" s="142"/>
      <c r="VKJ6" s="142"/>
      <c r="VKK6" s="142"/>
      <c r="VKL6" s="142"/>
      <c r="VKM6" s="142"/>
      <c r="VKN6" s="142"/>
      <c r="VKO6" s="142"/>
      <c r="VKP6" s="142"/>
      <c r="VKQ6" s="142"/>
      <c r="VKR6" s="142"/>
      <c r="VKS6" s="142"/>
      <c r="VKT6" s="142"/>
      <c r="VKU6" s="142"/>
      <c r="VKV6" s="142"/>
      <c r="VKW6" s="142"/>
      <c r="VKX6" s="142"/>
      <c r="VKY6" s="142"/>
      <c r="VKZ6" s="142"/>
      <c r="VLA6" s="142"/>
      <c r="VLB6" s="142"/>
      <c r="VLC6" s="142"/>
      <c r="VLD6" s="142"/>
      <c r="VLE6" s="142"/>
      <c r="VLF6" s="142"/>
      <c r="VLG6" s="142"/>
      <c r="VLH6" s="142"/>
      <c r="VLI6" s="142"/>
      <c r="VLJ6" s="142"/>
      <c r="VLK6" s="142"/>
      <c r="VLL6" s="142"/>
      <c r="VLM6" s="142"/>
      <c r="VLN6" s="142"/>
      <c r="VLO6" s="142"/>
      <c r="VLP6" s="142"/>
      <c r="VLQ6" s="142"/>
      <c r="VLR6" s="142"/>
      <c r="VLS6" s="142"/>
      <c r="VLT6" s="142"/>
      <c r="VLU6" s="142"/>
      <c r="VLV6" s="142"/>
      <c r="VLW6" s="142"/>
      <c r="VLX6" s="142"/>
      <c r="VLY6" s="142"/>
      <c r="VLZ6" s="142"/>
      <c r="VMA6" s="142"/>
      <c r="VMB6" s="142"/>
      <c r="VMC6" s="142"/>
      <c r="VMD6" s="142"/>
      <c r="VME6" s="142"/>
      <c r="VMF6" s="142"/>
      <c r="VMG6" s="142"/>
      <c r="VMH6" s="142"/>
      <c r="VMI6" s="142"/>
      <c r="VMJ6" s="142"/>
      <c r="VMK6" s="142"/>
      <c r="VML6" s="142"/>
      <c r="VMM6" s="142"/>
      <c r="VMN6" s="142"/>
      <c r="VMO6" s="142"/>
      <c r="VMP6" s="142"/>
      <c r="VMQ6" s="142"/>
      <c r="VMR6" s="142"/>
      <c r="VMS6" s="142"/>
      <c r="VMT6" s="142"/>
      <c r="VMU6" s="142"/>
      <c r="VMV6" s="142"/>
      <c r="VMW6" s="142"/>
      <c r="VMX6" s="142"/>
      <c r="VMY6" s="142"/>
      <c r="VMZ6" s="142"/>
      <c r="VNA6" s="142"/>
      <c r="VNB6" s="142"/>
      <c r="VNC6" s="142"/>
      <c r="VND6" s="142"/>
      <c r="VNE6" s="142"/>
      <c r="VNF6" s="142"/>
      <c r="VNG6" s="142"/>
      <c r="VNH6" s="142"/>
      <c r="VNI6" s="142"/>
      <c r="VNJ6" s="142"/>
      <c r="VNK6" s="142"/>
      <c r="VNL6" s="142"/>
      <c r="VNM6" s="142"/>
      <c r="VNN6" s="142"/>
      <c r="VNO6" s="142"/>
      <c r="VNP6" s="142"/>
      <c r="VNQ6" s="142"/>
      <c r="VNR6" s="142"/>
      <c r="VNS6" s="142"/>
      <c r="VNT6" s="142"/>
      <c r="VNU6" s="142"/>
      <c r="VNV6" s="142"/>
      <c r="VNW6" s="142"/>
      <c r="VNX6" s="142"/>
      <c r="VNY6" s="142"/>
      <c r="VNZ6" s="142"/>
      <c r="VOA6" s="142"/>
      <c r="VOB6" s="142"/>
      <c r="VOC6" s="142"/>
      <c r="VOD6" s="142"/>
      <c r="VOE6" s="142"/>
      <c r="VOF6" s="142"/>
      <c r="VOG6" s="142"/>
      <c r="VOH6" s="142"/>
      <c r="VOI6" s="142"/>
      <c r="VOJ6" s="142"/>
      <c r="VOK6" s="142"/>
      <c r="VOL6" s="142"/>
      <c r="VOM6" s="142"/>
      <c r="VON6" s="142"/>
      <c r="VOO6" s="142"/>
      <c r="VOP6" s="142"/>
      <c r="VOQ6" s="142"/>
      <c r="VOR6" s="142"/>
      <c r="VOS6" s="142"/>
      <c r="VOT6" s="142"/>
      <c r="VOU6" s="142"/>
      <c r="VOV6" s="142"/>
      <c r="VOW6" s="142"/>
      <c r="VOX6" s="142"/>
      <c r="VOY6" s="142"/>
      <c r="VOZ6" s="142"/>
      <c r="VPA6" s="142"/>
      <c r="VPB6" s="142"/>
      <c r="VPC6" s="142"/>
      <c r="VPD6" s="142"/>
      <c r="VPE6" s="142"/>
      <c r="VPF6" s="142"/>
      <c r="VPG6" s="142"/>
      <c r="VPH6" s="142"/>
      <c r="VPI6" s="142"/>
      <c r="VPJ6" s="142"/>
      <c r="VPK6" s="142"/>
      <c r="VPL6" s="142"/>
      <c r="VPM6" s="142"/>
      <c r="VPN6" s="142"/>
      <c r="VPO6" s="142"/>
      <c r="VPP6" s="142"/>
      <c r="VPQ6" s="142"/>
      <c r="VPR6" s="142"/>
      <c r="VPS6" s="142"/>
      <c r="VPT6" s="142"/>
      <c r="VPU6" s="142"/>
      <c r="VPV6" s="142"/>
      <c r="VPW6" s="142"/>
      <c r="VPX6" s="142"/>
      <c r="VPY6" s="142"/>
      <c r="VPZ6" s="142"/>
      <c r="VQA6" s="142"/>
      <c r="VQB6" s="142"/>
      <c r="VQC6" s="142"/>
      <c r="VQD6" s="142"/>
      <c r="VQE6" s="142"/>
      <c r="VQF6" s="142"/>
      <c r="VQG6" s="142"/>
      <c r="VQH6" s="142"/>
      <c r="VQI6" s="142"/>
      <c r="VQJ6" s="142"/>
      <c r="VQK6" s="142"/>
      <c r="VQL6" s="142"/>
      <c r="VQM6" s="142"/>
      <c r="VQN6" s="142"/>
      <c r="VQO6" s="142"/>
      <c r="VQP6" s="142"/>
      <c r="VQQ6" s="142"/>
      <c r="VQR6" s="142"/>
      <c r="VQS6" s="142"/>
      <c r="VQT6" s="142"/>
      <c r="VQU6" s="142"/>
      <c r="VQV6" s="142"/>
      <c r="VQW6" s="142"/>
      <c r="VQX6" s="142"/>
      <c r="VQY6" s="142"/>
      <c r="VQZ6" s="142"/>
      <c r="VRA6" s="142"/>
      <c r="VRB6" s="142"/>
      <c r="VRC6" s="142"/>
      <c r="VRD6" s="142"/>
      <c r="VRE6" s="142"/>
      <c r="VRF6" s="142"/>
      <c r="VRG6" s="142"/>
      <c r="VRH6" s="142"/>
      <c r="VRI6" s="142"/>
      <c r="VRJ6" s="142"/>
      <c r="VRK6" s="142"/>
      <c r="VRL6" s="142"/>
      <c r="VRM6" s="142"/>
      <c r="VRN6" s="142"/>
      <c r="VRO6" s="142"/>
      <c r="VRP6" s="142"/>
      <c r="VRQ6" s="142"/>
      <c r="VRR6" s="142"/>
      <c r="VRS6" s="142"/>
      <c r="VRT6" s="142"/>
      <c r="VRU6" s="142"/>
      <c r="VRV6" s="142"/>
      <c r="VRW6" s="142"/>
      <c r="VRX6" s="142"/>
      <c r="VRY6" s="142"/>
      <c r="VRZ6" s="142"/>
      <c r="VSA6" s="142"/>
      <c r="VSB6" s="142"/>
      <c r="VSC6" s="142"/>
      <c r="VSD6" s="142"/>
      <c r="VSE6" s="142"/>
      <c r="VSF6" s="142"/>
      <c r="VSG6" s="142"/>
      <c r="VSH6" s="142"/>
      <c r="VSI6" s="142"/>
      <c r="VSJ6" s="142"/>
      <c r="VSK6" s="142"/>
      <c r="VSL6" s="142"/>
      <c r="VSM6" s="142"/>
      <c r="VSN6" s="142"/>
      <c r="VSO6" s="142"/>
      <c r="VSP6" s="142"/>
      <c r="VSQ6" s="142"/>
      <c r="VSR6" s="142"/>
      <c r="VSS6" s="142"/>
      <c r="VST6" s="142"/>
      <c r="VSU6" s="142"/>
      <c r="VSV6" s="142"/>
      <c r="VSW6" s="142"/>
      <c r="VSX6" s="142"/>
      <c r="VSY6" s="142"/>
      <c r="VSZ6" s="142"/>
      <c r="VTA6" s="142"/>
      <c r="VTB6" s="142"/>
      <c r="VTC6" s="142"/>
      <c r="VTD6" s="142"/>
      <c r="VTE6" s="142"/>
      <c r="VTF6" s="142"/>
      <c r="VTG6" s="142"/>
      <c r="VTH6" s="142"/>
      <c r="VTI6" s="142"/>
      <c r="VTJ6" s="142"/>
      <c r="VTK6" s="142"/>
      <c r="VTL6" s="142"/>
      <c r="VTM6" s="142"/>
      <c r="VTN6" s="142"/>
      <c r="VTO6" s="142"/>
      <c r="VTP6" s="142"/>
      <c r="VTQ6" s="142"/>
      <c r="VTR6" s="142"/>
      <c r="VTS6" s="142"/>
      <c r="VTT6" s="142"/>
      <c r="VTU6" s="142"/>
      <c r="VTV6" s="142"/>
      <c r="VTW6" s="142"/>
      <c r="VTX6" s="142"/>
      <c r="VTY6" s="142"/>
      <c r="VTZ6" s="142"/>
      <c r="VUA6" s="142"/>
      <c r="VUB6" s="142"/>
      <c r="VUC6" s="142"/>
      <c r="VUD6" s="142"/>
      <c r="VUE6" s="142"/>
      <c r="VUF6" s="142"/>
      <c r="VUG6" s="142"/>
      <c r="VUH6" s="142"/>
      <c r="VUI6" s="142"/>
      <c r="VUJ6" s="142"/>
      <c r="VUK6" s="142"/>
      <c r="VUL6" s="142"/>
      <c r="VUM6" s="142"/>
      <c r="VUN6" s="142"/>
      <c r="VUO6" s="142"/>
      <c r="VUP6" s="142"/>
      <c r="VUQ6" s="142"/>
      <c r="VUR6" s="142"/>
      <c r="VUS6" s="142"/>
      <c r="VUT6" s="142"/>
      <c r="VUU6" s="142"/>
      <c r="VUV6" s="142"/>
      <c r="VUW6" s="142"/>
      <c r="VUX6" s="142"/>
      <c r="VUY6" s="142"/>
      <c r="VUZ6" s="142"/>
      <c r="VVA6" s="142"/>
      <c r="VVB6" s="142"/>
      <c r="VVC6" s="142"/>
      <c r="VVD6" s="142"/>
      <c r="VVE6" s="142"/>
      <c r="VVF6" s="142"/>
      <c r="VVG6" s="142"/>
      <c r="VVH6" s="142"/>
      <c r="VVI6" s="142"/>
      <c r="VVJ6" s="142"/>
      <c r="VVK6" s="142"/>
      <c r="VVL6" s="142"/>
      <c r="VVM6" s="142"/>
      <c r="VVN6" s="142"/>
      <c r="VVO6" s="142"/>
      <c r="VVP6" s="142"/>
      <c r="VVQ6" s="142"/>
      <c r="VVR6" s="142"/>
      <c r="VVS6" s="142"/>
      <c r="VVT6" s="142"/>
      <c r="VVU6" s="142"/>
      <c r="VVV6" s="142"/>
      <c r="VVW6" s="142"/>
      <c r="VVX6" s="142"/>
      <c r="VVY6" s="142"/>
      <c r="VVZ6" s="142"/>
      <c r="VWA6" s="142"/>
      <c r="VWB6" s="142"/>
      <c r="VWC6" s="142"/>
      <c r="VWD6" s="142"/>
      <c r="VWE6" s="142"/>
      <c r="VWF6" s="142"/>
      <c r="VWG6" s="142"/>
      <c r="VWH6" s="142"/>
      <c r="VWI6" s="142"/>
      <c r="VWJ6" s="142"/>
      <c r="VWK6" s="142"/>
      <c r="VWL6" s="142"/>
      <c r="VWM6" s="142"/>
      <c r="VWN6" s="142"/>
      <c r="VWO6" s="142"/>
      <c r="VWP6" s="142"/>
      <c r="VWQ6" s="142"/>
      <c r="VWR6" s="142"/>
      <c r="VWS6" s="142"/>
      <c r="VWT6" s="142"/>
      <c r="VWU6" s="142"/>
      <c r="VWV6" s="142"/>
      <c r="VWW6" s="142"/>
      <c r="VWX6" s="142"/>
      <c r="VWY6" s="142"/>
      <c r="VWZ6" s="142"/>
      <c r="VXA6" s="142"/>
      <c r="VXB6" s="142"/>
      <c r="VXC6" s="142"/>
      <c r="VXD6" s="142"/>
      <c r="VXE6" s="142"/>
      <c r="VXF6" s="142"/>
      <c r="VXG6" s="142"/>
      <c r="VXH6" s="142"/>
      <c r="VXI6" s="142"/>
      <c r="VXJ6" s="142"/>
      <c r="VXK6" s="142"/>
      <c r="VXL6" s="142"/>
      <c r="VXM6" s="142"/>
      <c r="VXN6" s="142"/>
      <c r="VXO6" s="142"/>
      <c r="VXP6" s="142"/>
      <c r="VXQ6" s="142"/>
      <c r="VXR6" s="142"/>
      <c r="VXS6" s="142"/>
      <c r="VXT6" s="142"/>
      <c r="VXU6" s="142"/>
      <c r="VXV6" s="142"/>
      <c r="VXW6" s="142"/>
      <c r="VXX6" s="142"/>
      <c r="VXY6" s="142"/>
      <c r="VXZ6" s="142"/>
      <c r="VYA6" s="142"/>
      <c r="VYB6" s="142"/>
      <c r="VYC6" s="142"/>
      <c r="VYD6" s="142"/>
      <c r="VYE6" s="142"/>
      <c r="VYF6" s="142"/>
      <c r="VYG6" s="142"/>
      <c r="VYH6" s="142"/>
      <c r="VYI6" s="142"/>
      <c r="VYJ6" s="142"/>
      <c r="VYK6" s="142"/>
      <c r="VYL6" s="142"/>
      <c r="VYM6" s="142"/>
      <c r="VYN6" s="142"/>
      <c r="VYO6" s="142"/>
      <c r="VYP6" s="142"/>
      <c r="VYQ6" s="142"/>
      <c r="VYR6" s="142"/>
      <c r="VYS6" s="142"/>
      <c r="VYT6" s="142"/>
      <c r="VYU6" s="142"/>
      <c r="VYV6" s="142"/>
      <c r="VYW6" s="142"/>
      <c r="VYX6" s="142"/>
      <c r="VYY6" s="142"/>
      <c r="VYZ6" s="142"/>
      <c r="VZA6" s="142"/>
      <c r="VZB6" s="142"/>
      <c r="VZC6" s="142"/>
      <c r="VZD6" s="142"/>
      <c r="VZE6" s="142"/>
      <c r="VZF6" s="142"/>
      <c r="VZG6" s="142"/>
      <c r="VZH6" s="142"/>
      <c r="VZI6" s="142"/>
      <c r="VZJ6" s="142"/>
      <c r="VZK6" s="142"/>
      <c r="VZL6" s="142"/>
      <c r="VZM6" s="142"/>
      <c r="VZN6" s="142"/>
      <c r="VZO6" s="142"/>
      <c r="VZP6" s="142"/>
      <c r="VZQ6" s="142"/>
      <c r="VZR6" s="142"/>
      <c r="VZS6" s="142"/>
      <c r="VZT6" s="142"/>
      <c r="VZU6" s="142"/>
      <c r="VZV6" s="142"/>
      <c r="VZW6" s="142"/>
      <c r="VZX6" s="142"/>
      <c r="VZY6" s="142"/>
      <c r="VZZ6" s="142"/>
      <c r="WAA6" s="142"/>
      <c r="WAB6" s="142"/>
      <c r="WAC6" s="142"/>
      <c r="WAD6" s="142"/>
      <c r="WAE6" s="142"/>
      <c r="WAF6" s="142"/>
      <c r="WAG6" s="142"/>
      <c r="WAH6" s="142"/>
      <c r="WAI6" s="142"/>
      <c r="WAJ6" s="142"/>
      <c r="WAK6" s="142"/>
      <c r="WAL6" s="142"/>
      <c r="WAM6" s="142"/>
      <c r="WAN6" s="142"/>
      <c r="WAO6" s="142"/>
      <c r="WAP6" s="142"/>
      <c r="WAQ6" s="142"/>
      <c r="WAR6" s="142"/>
      <c r="WAS6" s="142"/>
      <c r="WAT6" s="142"/>
      <c r="WAU6" s="142"/>
      <c r="WAV6" s="142"/>
      <c r="WAW6" s="142"/>
      <c r="WAX6" s="142"/>
      <c r="WAY6" s="142"/>
      <c r="WAZ6" s="142"/>
      <c r="WBA6" s="142"/>
      <c r="WBB6" s="142"/>
      <c r="WBC6" s="142"/>
      <c r="WBD6" s="142"/>
      <c r="WBE6" s="142"/>
      <c r="WBF6" s="142"/>
      <c r="WBG6" s="142"/>
      <c r="WBH6" s="142"/>
      <c r="WBI6" s="142"/>
      <c r="WBJ6" s="142"/>
      <c r="WBK6" s="142"/>
      <c r="WBL6" s="142"/>
      <c r="WBM6" s="142"/>
      <c r="WBN6" s="142"/>
      <c r="WBO6" s="142"/>
      <c r="WBP6" s="142"/>
      <c r="WBQ6" s="142"/>
      <c r="WBR6" s="142"/>
      <c r="WBS6" s="142"/>
      <c r="WBT6" s="142"/>
      <c r="WBU6" s="142"/>
      <c r="WBV6" s="142"/>
      <c r="WBW6" s="142"/>
      <c r="WBX6" s="142"/>
      <c r="WBY6" s="142"/>
      <c r="WBZ6" s="142"/>
      <c r="WCA6" s="142"/>
      <c r="WCB6" s="142"/>
      <c r="WCC6" s="142"/>
      <c r="WCD6" s="142"/>
      <c r="WCE6" s="142"/>
      <c r="WCF6" s="142"/>
      <c r="WCG6" s="142"/>
      <c r="WCH6" s="142"/>
      <c r="WCI6" s="142"/>
      <c r="WCJ6" s="142"/>
      <c r="WCK6" s="142"/>
      <c r="WCL6" s="142"/>
      <c r="WCM6" s="142"/>
      <c r="WCN6" s="142"/>
      <c r="WCO6" s="142"/>
      <c r="WCP6" s="142"/>
      <c r="WCQ6" s="142"/>
      <c r="WCR6" s="142"/>
      <c r="WCS6" s="142"/>
      <c r="WCT6" s="142"/>
      <c r="WCU6" s="142"/>
      <c r="WCV6" s="142"/>
      <c r="WCW6" s="142"/>
      <c r="WCX6" s="142"/>
      <c r="WCY6" s="142"/>
      <c r="WCZ6" s="142"/>
      <c r="WDA6" s="142"/>
      <c r="WDB6" s="142"/>
      <c r="WDC6" s="142"/>
      <c r="WDD6" s="142"/>
      <c r="WDE6" s="142"/>
      <c r="WDF6" s="142"/>
      <c r="WDG6" s="142"/>
      <c r="WDH6" s="142"/>
      <c r="WDI6" s="142"/>
      <c r="WDJ6" s="142"/>
      <c r="WDK6" s="142"/>
      <c r="WDL6" s="142"/>
      <c r="WDM6" s="142"/>
      <c r="WDN6" s="142"/>
      <c r="WDO6" s="142"/>
      <c r="WDP6" s="142"/>
      <c r="WDQ6" s="142"/>
      <c r="WDR6" s="142"/>
      <c r="WDS6" s="142"/>
      <c r="WDT6" s="142"/>
      <c r="WDU6" s="142"/>
      <c r="WDV6" s="142"/>
      <c r="WDW6" s="142"/>
      <c r="WDX6" s="142"/>
      <c r="WDY6" s="142"/>
      <c r="WDZ6" s="142"/>
      <c r="WEA6" s="142"/>
      <c r="WEB6" s="142"/>
      <c r="WEC6" s="142"/>
      <c r="WED6" s="142"/>
      <c r="WEE6" s="142"/>
      <c r="WEF6" s="142"/>
      <c r="WEG6" s="142"/>
      <c r="WEH6" s="142"/>
      <c r="WEI6" s="142"/>
      <c r="WEJ6" s="142"/>
      <c r="WEK6" s="142"/>
      <c r="WEL6" s="142"/>
      <c r="WEM6" s="142"/>
      <c r="WEN6" s="142"/>
      <c r="WEO6" s="142"/>
      <c r="WEP6" s="142"/>
      <c r="WEQ6" s="142"/>
      <c r="WER6" s="142"/>
      <c r="WES6" s="142"/>
      <c r="WET6" s="142"/>
      <c r="WEU6" s="142"/>
      <c r="WEV6" s="142"/>
      <c r="WEW6" s="142"/>
      <c r="WEX6" s="142"/>
      <c r="WEY6" s="142"/>
      <c r="WEZ6" s="142"/>
      <c r="WFA6" s="142"/>
      <c r="WFB6" s="142"/>
      <c r="WFC6" s="142"/>
      <c r="WFD6" s="142"/>
      <c r="WFE6" s="142"/>
      <c r="WFF6" s="142"/>
      <c r="WFG6" s="142"/>
      <c r="WFH6" s="142"/>
      <c r="WFI6" s="142"/>
      <c r="WFJ6" s="142"/>
      <c r="WFK6" s="142"/>
      <c r="WFL6" s="142"/>
      <c r="WFM6" s="142"/>
      <c r="WFN6" s="142"/>
      <c r="WFO6" s="142"/>
      <c r="WFP6" s="142"/>
      <c r="WFQ6" s="142"/>
      <c r="WFR6" s="142"/>
      <c r="WFS6" s="142"/>
      <c r="WFT6" s="142"/>
      <c r="WFU6" s="142"/>
      <c r="WFV6" s="142"/>
      <c r="WFW6" s="142"/>
      <c r="WFX6" s="142"/>
      <c r="WFY6" s="142"/>
      <c r="WFZ6" s="142"/>
      <c r="WGA6" s="142"/>
      <c r="WGB6" s="142"/>
      <c r="WGC6" s="142"/>
      <c r="WGD6" s="142"/>
      <c r="WGE6" s="142"/>
      <c r="WGF6" s="142"/>
      <c r="WGG6" s="142"/>
      <c r="WGH6" s="142"/>
      <c r="WGI6" s="142"/>
      <c r="WGJ6" s="142"/>
      <c r="WGK6" s="142"/>
      <c r="WGL6" s="142"/>
      <c r="WGM6" s="142"/>
      <c r="WGN6" s="142"/>
      <c r="WGO6" s="142"/>
      <c r="WGP6" s="142"/>
      <c r="WGQ6" s="142"/>
      <c r="WGR6" s="142"/>
      <c r="WGS6" s="142"/>
      <c r="WGT6" s="142"/>
      <c r="WGU6" s="142"/>
      <c r="WGV6" s="142"/>
      <c r="WGW6" s="142"/>
      <c r="WGX6" s="142"/>
      <c r="WGY6" s="142"/>
      <c r="WGZ6" s="142"/>
      <c r="WHA6" s="142"/>
      <c r="WHB6" s="142"/>
      <c r="WHC6" s="142"/>
      <c r="WHD6" s="142"/>
      <c r="WHE6" s="142"/>
      <c r="WHF6" s="142"/>
      <c r="WHG6" s="142"/>
      <c r="WHH6" s="142"/>
      <c r="WHI6" s="142"/>
      <c r="WHJ6" s="142"/>
      <c r="WHK6" s="142"/>
      <c r="WHL6" s="142"/>
      <c r="WHM6" s="142"/>
      <c r="WHN6" s="142"/>
      <c r="WHO6" s="142"/>
      <c r="WHP6" s="142"/>
      <c r="WHQ6" s="142"/>
      <c r="WHR6" s="142"/>
      <c r="WHS6" s="142"/>
      <c r="WHT6" s="142"/>
      <c r="WHU6" s="142"/>
      <c r="WHV6" s="142"/>
      <c r="WHW6" s="142"/>
      <c r="WHX6" s="142"/>
      <c r="WHY6" s="142"/>
      <c r="WHZ6" s="142"/>
      <c r="WIA6" s="142"/>
      <c r="WIB6" s="142"/>
      <c r="WIC6" s="142"/>
      <c r="WID6" s="142"/>
      <c r="WIE6" s="142"/>
      <c r="WIF6" s="142"/>
      <c r="WIG6" s="142"/>
      <c r="WIH6" s="142"/>
      <c r="WII6" s="142"/>
      <c r="WIJ6" s="142"/>
      <c r="WIK6" s="142"/>
      <c r="WIL6" s="142"/>
      <c r="WIM6" s="142"/>
      <c r="WIN6" s="142"/>
      <c r="WIO6" s="142"/>
      <c r="WIP6" s="142"/>
      <c r="WIQ6" s="142"/>
      <c r="WIR6" s="142"/>
      <c r="WIS6" s="142"/>
      <c r="WIT6" s="142"/>
      <c r="WIU6" s="142"/>
      <c r="WIV6" s="142"/>
      <c r="WIW6" s="142"/>
      <c r="WIX6" s="142"/>
      <c r="WIY6" s="142"/>
      <c r="WIZ6" s="142"/>
      <c r="WJA6" s="142"/>
      <c r="WJB6" s="142"/>
      <c r="WJC6" s="142"/>
      <c r="WJD6" s="142"/>
      <c r="WJE6" s="142"/>
      <c r="WJF6" s="142"/>
      <c r="WJG6" s="142"/>
      <c r="WJH6" s="142"/>
      <c r="WJI6" s="142"/>
      <c r="WJJ6" s="142"/>
      <c r="WJK6" s="142"/>
      <c r="WJL6" s="142"/>
      <c r="WJM6" s="142"/>
      <c r="WJN6" s="142"/>
      <c r="WJO6" s="142"/>
      <c r="WJP6" s="142"/>
      <c r="WJQ6" s="142"/>
      <c r="WJR6" s="142"/>
      <c r="WJS6" s="142"/>
      <c r="WJT6" s="142"/>
      <c r="WJU6" s="142"/>
      <c r="WJV6" s="142"/>
      <c r="WJW6" s="142"/>
      <c r="WJX6" s="142"/>
      <c r="WJY6" s="142"/>
      <c r="WJZ6" s="142"/>
      <c r="WKA6" s="142"/>
      <c r="WKB6" s="142"/>
      <c r="WKC6" s="142"/>
      <c r="WKD6" s="142"/>
      <c r="WKE6" s="142"/>
      <c r="WKF6" s="142"/>
      <c r="WKG6" s="142"/>
      <c r="WKH6" s="142"/>
      <c r="WKI6" s="142"/>
      <c r="WKJ6" s="142"/>
      <c r="WKK6" s="142"/>
      <c r="WKL6" s="142"/>
      <c r="WKM6" s="142"/>
      <c r="WKN6" s="142"/>
      <c r="WKO6" s="142"/>
      <c r="WKP6" s="142"/>
      <c r="WKQ6" s="142"/>
      <c r="WKR6" s="142"/>
      <c r="WKS6" s="142"/>
      <c r="WKT6" s="142"/>
      <c r="WKU6" s="142"/>
      <c r="WKV6" s="142"/>
      <c r="WKW6" s="142"/>
      <c r="WKX6" s="142"/>
      <c r="WKY6" s="142"/>
      <c r="WKZ6" s="142"/>
      <c r="WLA6" s="142"/>
      <c r="WLB6" s="142"/>
      <c r="WLC6" s="142"/>
      <c r="WLD6" s="142"/>
      <c r="WLE6" s="142"/>
      <c r="WLF6" s="142"/>
      <c r="WLG6" s="142"/>
      <c r="WLH6" s="142"/>
      <c r="WLI6" s="142"/>
      <c r="WLJ6" s="142"/>
      <c r="WLK6" s="142"/>
      <c r="WLL6" s="142"/>
      <c r="WLM6" s="142"/>
      <c r="WLN6" s="142"/>
      <c r="WLO6" s="142"/>
      <c r="WLP6" s="142"/>
      <c r="WLQ6" s="142"/>
      <c r="WLR6" s="142"/>
      <c r="WLS6" s="142"/>
      <c r="WLT6" s="142"/>
      <c r="WLU6" s="142"/>
      <c r="WLV6" s="142"/>
      <c r="WLW6" s="142"/>
      <c r="WLX6" s="142"/>
      <c r="WLY6" s="142"/>
      <c r="WLZ6" s="142"/>
      <c r="WMA6" s="142"/>
      <c r="WMB6" s="142"/>
      <c r="WMC6" s="142"/>
      <c r="WMD6" s="142"/>
      <c r="WME6" s="142"/>
      <c r="WMF6" s="142"/>
      <c r="WMG6" s="142"/>
      <c r="WMH6" s="142"/>
      <c r="WMI6" s="142"/>
      <c r="WMJ6" s="142"/>
      <c r="WMK6" s="142"/>
      <c r="WML6" s="142"/>
      <c r="WMM6" s="142"/>
      <c r="WMN6" s="142"/>
      <c r="WMO6" s="142"/>
      <c r="WMP6" s="142"/>
      <c r="WMQ6" s="142"/>
      <c r="WMR6" s="142"/>
      <c r="WMS6" s="142"/>
      <c r="WMT6" s="142"/>
      <c r="WMU6" s="142"/>
      <c r="WMV6" s="142"/>
      <c r="WMW6" s="142"/>
      <c r="WMX6" s="142"/>
      <c r="WMY6" s="142"/>
      <c r="WMZ6" s="142"/>
      <c r="WNA6" s="142"/>
      <c r="WNB6" s="142"/>
      <c r="WNC6" s="142"/>
      <c r="WND6" s="142"/>
      <c r="WNE6" s="142"/>
      <c r="WNF6" s="142"/>
      <c r="WNG6" s="142"/>
      <c r="WNH6" s="142"/>
      <c r="WNI6" s="142"/>
      <c r="WNJ6" s="142"/>
      <c r="WNK6" s="142"/>
      <c r="WNL6" s="142"/>
      <c r="WNM6" s="142"/>
      <c r="WNN6" s="142"/>
      <c r="WNO6" s="142"/>
      <c r="WNP6" s="142"/>
      <c r="WNQ6" s="142"/>
      <c r="WNR6" s="142"/>
      <c r="WNS6" s="142"/>
      <c r="WNT6" s="142"/>
      <c r="WNU6" s="142"/>
      <c r="WNV6" s="142"/>
      <c r="WNW6" s="142"/>
      <c r="WNX6" s="142"/>
      <c r="WNY6" s="142"/>
      <c r="WNZ6" s="142"/>
      <c r="WOA6" s="142"/>
      <c r="WOB6" s="142"/>
      <c r="WOC6" s="142"/>
      <c r="WOD6" s="142"/>
      <c r="WOE6" s="142"/>
      <c r="WOF6" s="142"/>
      <c r="WOG6" s="142"/>
      <c r="WOH6" s="142"/>
      <c r="WOI6" s="142"/>
      <c r="WOJ6" s="142"/>
      <c r="WOK6" s="142"/>
      <c r="WOL6" s="142"/>
      <c r="WOM6" s="142"/>
      <c r="WON6" s="142"/>
      <c r="WOO6" s="142"/>
      <c r="WOP6" s="142"/>
      <c r="WOQ6" s="142"/>
      <c r="WOR6" s="142"/>
      <c r="WOS6" s="142"/>
      <c r="WOT6" s="142"/>
      <c r="WOU6" s="142"/>
      <c r="WOV6" s="142"/>
      <c r="WOW6" s="142"/>
      <c r="WOX6" s="142"/>
      <c r="WOY6" s="142"/>
      <c r="WOZ6" s="142"/>
      <c r="WPA6" s="142"/>
      <c r="WPB6" s="142"/>
      <c r="WPC6" s="142"/>
      <c r="WPD6" s="142"/>
      <c r="WPE6" s="142"/>
      <c r="WPF6" s="142"/>
      <c r="WPG6" s="142"/>
      <c r="WPH6" s="142"/>
      <c r="WPI6" s="142"/>
      <c r="WPJ6" s="142"/>
      <c r="WPK6" s="142"/>
      <c r="WPL6" s="142"/>
      <c r="WPM6" s="142"/>
      <c r="WPN6" s="142"/>
      <c r="WPO6" s="142"/>
      <c r="WPP6" s="142"/>
      <c r="WPQ6" s="142"/>
      <c r="WPR6" s="142"/>
      <c r="WPS6" s="142"/>
      <c r="WPT6" s="142"/>
      <c r="WPU6" s="142"/>
      <c r="WPV6" s="142"/>
      <c r="WPW6" s="142"/>
      <c r="WPX6" s="142"/>
      <c r="WPY6" s="142"/>
      <c r="WPZ6" s="142"/>
      <c r="WQA6" s="142"/>
      <c r="WQB6" s="142"/>
      <c r="WQC6" s="142"/>
      <c r="WQD6" s="142"/>
      <c r="WQE6" s="142"/>
      <c r="WQF6" s="142"/>
      <c r="WQG6" s="142"/>
      <c r="WQH6" s="142"/>
      <c r="WQI6" s="142"/>
      <c r="WQJ6" s="142"/>
      <c r="WQK6" s="142"/>
      <c r="WQL6" s="142"/>
      <c r="WQM6" s="142"/>
      <c r="WQN6" s="142"/>
      <c r="WQO6" s="142"/>
      <c r="WQP6" s="142"/>
      <c r="WQQ6" s="142"/>
      <c r="WQR6" s="142"/>
      <c r="WQS6" s="142"/>
      <c r="WQT6" s="142"/>
      <c r="WQU6" s="142"/>
      <c r="WQV6" s="142"/>
      <c r="WQW6" s="142"/>
      <c r="WQX6" s="142"/>
      <c r="WQY6" s="142"/>
      <c r="WQZ6" s="142"/>
      <c r="WRA6" s="142"/>
      <c r="WRB6" s="142"/>
      <c r="WRC6" s="142"/>
      <c r="WRD6" s="142"/>
      <c r="WRE6" s="142"/>
      <c r="WRF6" s="142"/>
      <c r="WRG6" s="142"/>
      <c r="WRH6" s="142"/>
      <c r="WRI6" s="142"/>
      <c r="WRJ6" s="142"/>
      <c r="WRK6" s="142"/>
      <c r="WRL6" s="142"/>
      <c r="WRM6" s="142"/>
      <c r="WRN6" s="142"/>
      <c r="WRO6" s="142"/>
      <c r="WRP6" s="142"/>
      <c r="WRQ6" s="142"/>
      <c r="WRR6" s="142"/>
      <c r="WRS6" s="142"/>
      <c r="WRT6" s="142"/>
      <c r="WRU6" s="142"/>
      <c r="WRV6" s="142"/>
      <c r="WRW6" s="142"/>
      <c r="WRX6" s="142"/>
      <c r="WRY6" s="142"/>
      <c r="WRZ6" s="142"/>
      <c r="WSA6" s="142"/>
      <c r="WSB6" s="142"/>
      <c r="WSC6" s="142"/>
      <c r="WSD6" s="142"/>
      <c r="WSE6" s="142"/>
      <c r="WSF6" s="142"/>
      <c r="WSG6" s="142"/>
      <c r="WSH6" s="142"/>
      <c r="WSI6" s="142"/>
      <c r="WSJ6" s="142"/>
      <c r="WSK6" s="142"/>
      <c r="WSL6" s="142"/>
      <c r="WSM6" s="142"/>
      <c r="WSN6" s="142"/>
      <c r="WSO6" s="142"/>
      <c r="WSP6" s="142"/>
      <c r="WSQ6" s="142"/>
      <c r="WSR6" s="142"/>
      <c r="WSS6" s="142"/>
      <c r="WST6" s="142"/>
      <c r="WSU6" s="142"/>
      <c r="WSV6" s="142"/>
      <c r="WSW6" s="142"/>
      <c r="WSX6" s="142"/>
      <c r="WSY6" s="142"/>
      <c r="WSZ6" s="142"/>
      <c r="WTA6" s="142"/>
      <c r="WTB6" s="142"/>
      <c r="WTC6" s="142"/>
      <c r="WTD6" s="142"/>
      <c r="WTE6" s="142"/>
      <c r="WTF6" s="142"/>
      <c r="WTG6" s="142"/>
      <c r="WTH6" s="142"/>
      <c r="WTI6" s="142"/>
      <c r="WTJ6" s="142"/>
      <c r="WTK6" s="142"/>
      <c r="WTL6" s="142"/>
      <c r="WTM6" s="142"/>
      <c r="WTN6" s="142"/>
      <c r="WTO6" s="142"/>
      <c r="WTP6" s="142"/>
      <c r="WTQ6" s="142"/>
      <c r="WTR6" s="142"/>
      <c r="WTS6" s="142"/>
      <c r="WTT6" s="142"/>
      <c r="WTU6" s="142"/>
      <c r="WTV6" s="142"/>
      <c r="WTW6" s="142"/>
      <c r="WTX6" s="142"/>
      <c r="WTY6" s="142"/>
      <c r="WTZ6" s="142"/>
      <c r="WUA6" s="142"/>
      <c r="WUB6" s="142"/>
      <c r="WUC6" s="142"/>
      <c r="WUD6" s="142"/>
      <c r="WUE6" s="142"/>
      <c r="WUF6" s="142"/>
      <c r="WUG6" s="142"/>
      <c r="WUH6" s="142"/>
      <c r="WUI6" s="142"/>
      <c r="WUJ6" s="142"/>
      <c r="WUK6" s="142"/>
      <c r="WUL6" s="142"/>
      <c r="WUM6" s="142"/>
      <c r="WUN6" s="142"/>
      <c r="WUO6" s="142"/>
      <c r="WUP6" s="142"/>
      <c r="WUQ6" s="142"/>
      <c r="WUR6" s="142"/>
      <c r="WUS6" s="142"/>
      <c r="WUT6" s="142"/>
      <c r="WUU6" s="142"/>
      <c r="WUV6" s="142"/>
      <c r="WUW6" s="142"/>
      <c r="WUX6" s="142"/>
      <c r="WUY6" s="142"/>
      <c r="WUZ6" s="142"/>
      <c r="WVA6" s="142"/>
      <c r="WVB6" s="142"/>
      <c r="WVC6" s="142"/>
      <c r="WVD6" s="142"/>
      <c r="WVE6" s="142"/>
      <c r="WVF6" s="142"/>
      <c r="WVG6" s="142"/>
      <c r="WVH6" s="142"/>
      <c r="WVI6" s="142"/>
      <c r="WVJ6" s="142"/>
      <c r="WVK6" s="142"/>
      <c r="WVL6" s="142"/>
      <c r="WVM6" s="142"/>
      <c r="WVN6" s="142"/>
      <c r="WVO6" s="142"/>
      <c r="WVP6" s="142"/>
      <c r="WVQ6" s="142"/>
      <c r="WVR6" s="142"/>
      <c r="WVS6" s="142"/>
      <c r="WVT6" s="142"/>
      <c r="WVU6" s="142"/>
      <c r="WVV6" s="142"/>
      <c r="WVW6" s="142"/>
      <c r="WVX6" s="142"/>
      <c r="WVY6" s="142"/>
      <c r="WVZ6" s="142"/>
      <c r="WWA6" s="142"/>
      <c r="WWB6" s="142"/>
      <c r="WWC6" s="142"/>
      <c r="WWD6" s="142"/>
      <c r="WWE6" s="142"/>
      <c r="WWF6" s="142"/>
      <c r="WWG6" s="142"/>
      <c r="WWH6" s="142"/>
      <c r="WWI6" s="142"/>
      <c r="WWJ6" s="142"/>
      <c r="WWK6" s="142"/>
      <c r="WWL6" s="142"/>
      <c r="WWM6" s="142"/>
      <c r="WWN6" s="142"/>
      <c r="WWO6" s="142"/>
      <c r="WWP6" s="142"/>
      <c r="WWQ6" s="142"/>
      <c r="WWR6" s="142"/>
      <c r="WWS6" s="142"/>
      <c r="WWT6" s="142"/>
      <c r="WWU6" s="142"/>
      <c r="WWV6" s="142"/>
      <c r="WWW6" s="142"/>
      <c r="WWX6" s="142"/>
      <c r="WWY6" s="142"/>
      <c r="WWZ6" s="142"/>
      <c r="WXA6" s="142"/>
      <c r="WXB6" s="142"/>
      <c r="WXC6" s="142"/>
      <c r="WXD6" s="142"/>
      <c r="WXE6" s="142"/>
      <c r="WXF6" s="142"/>
      <c r="WXG6" s="142"/>
      <c r="WXH6" s="142"/>
      <c r="WXI6" s="142"/>
      <c r="WXJ6" s="142"/>
      <c r="WXK6" s="142"/>
      <c r="WXL6" s="142"/>
      <c r="WXM6" s="142"/>
      <c r="WXN6" s="142"/>
      <c r="WXO6" s="142"/>
      <c r="WXP6" s="142"/>
      <c r="WXQ6" s="142"/>
      <c r="WXR6" s="142"/>
      <c r="WXS6" s="142"/>
      <c r="WXT6" s="142"/>
      <c r="WXU6" s="142"/>
      <c r="WXV6" s="142"/>
      <c r="WXW6" s="142"/>
      <c r="WXX6" s="142"/>
      <c r="WXY6" s="142"/>
      <c r="WXZ6" s="142"/>
      <c r="WYA6" s="142"/>
      <c r="WYB6" s="142"/>
      <c r="WYC6" s="142"/>
      <c r="WYD6" s="142"/>
      <c r="WYE6" s="142"/>
      <c r="WYF6" s="142"/>
      <c r="WYG6" s="142"/>
      <c r="WYH6" s="142"/>
      <c r="WYI6" s="142"/>
      <c r="WYJ6" s="142"/>
      <c r="WYK6" s="142"/>
      <c r="WYL6" s="142"/>
      <c r="WYM6" s="142"/>
      <c r="WYN6" s="142"/>
      <c r="WYO6" s="142"/>
      <c r="WYP6" s="142"/>
      <c r="WYQ6" s="142"/>
      <c r="WYR6" s="142"/>
      <c r="WYS6" s="142"/>
      <c r="WYT6" s="142"/>
      <c r="WYU6" s="142"/>
      <c r="WYV6" s="142"/>
      <c r="WYW6" s="142"/>
      <c r="WYX6" s="142"/>
      <c r="WYY6" s="142"/>
      <c r="WYZ6" s="142"/>
      <c r="WZA6" s="142"/>
      <c r="WZB6" s="142"/>
      <c r="WZC6" s="142"/>
      <c r="WZD6" s="142"/>
      <c r="WZE6" s="142"/>
      <c r="WZF6" s="142"/>
      <c r="WZG6" s="142"/>
      <c r="WZH6" s="142"/>
      <c r="WZI6" s="142"/>
      <c r="WZJ6" s="142"/>
      <c r="WZK6" s="142"/>
      <c r="WZL6" s="142"/>
      <c r="WZM6" s="142"/>
      <c r="WZN6" s="142"/>
      <c r="WZO6" s="142"/>
      <c r="WZP6" s="142"/>
      <c r="WZQ6" s="142"/>
      <c r="WZR6" s="142"/>
      <c r="WZS6" s="142"/>
      <c r="WZT6" s="142"/>
      <c r="WZU6" s="142"/>
      <c r="WZV6" s="142"/>
      <c r="WZW6" s="142"/>
      <c r="WZX6" s="142"/>
      <c r="WZY6" s="142"/>
      <c r="WZZ6" s="142"/>
      <c r="XAA6" s="142"/>
      <c r="XAB6" s="142"/>
      <c r="XAC6" s="142"/>
      <c r="XAD6" s="142"/>
      <c r="XAE6" s="142"/>
      <c r="XAF6" s="142"/>
      <c r="XAG6" s="142"/>
      <c r="XAH6" s="142"/>
      <c r="XAI6" s="142"/>
      <c r="XAJ6" s="142"/>
      <c r="XAK6" s="142"/>
      <c r="XAL6" s="142"/>
      <c r="XAM6" s="142"/>
      <c r="XAN6" s="142"/>
      <c r="XAO6" s="142"/>
      <c r="XAP6" s="142"/>
      <c r="XAQ6" s="142"/>
      <c r="XAR6" s="142"/>
      <c r="XAS6" s="142"/>
      <c r="XAT6" s="142"/>
      <c r="XAU6" s="142"/>
      <c r="XAV6" s="142"/>
      <c r="XAW6" s="142"/>
      <c r="XAX6" s="142"/>
      <c r="XAY6" s="142"/>
      <c r="XAZ6" s="142"/>
      <c r="XBA6" s="142"/>
      <c r="XBB6" s="142"/>
      <c r="XBC6" s="142"/>
      <c r="XBD6" s="142"/>
      <c r="XBE6" s="142"/>
      <c r="XBF6" s="142"/>
      <c r="XBG6" s="142"/>
      <c r="XBH6" s="142"/>
      <c r="XBI6" s="142"/>
      <c r="XBJ6" s="142"/>
      <c r="XBK6" s="142"/>
      <c r="XBL6" s="142"/>
      <c r="XBM6" s="142"/>
      <c r="XBN6" s="142"/>
      <c r="XBO6" s="142"/>
      <c r="XBP6" s="142"/>
      <c r="XBQ6" s="142"/>
      <c r="XBR6" s="142"/>
      <c r="XBS6" s="142"/>
      <c r="XBT6" s="142"/>
      <c r="XBU6" s="142"/>
      <c r="XBV6" s="142"/>
      <c r="XBW6" s="142"/>
      <c r="XBX6" s="142"/>
      <c r="XBY6" s="142"/>
      <c r="XBZ6" s="142"/>
      <c r="XCA6" s="142"/>
      <c r="XCB6" s="142"/>
      <c r="XCC6" s="142"/>
      <c r="XCD6" s="142"/>
      <c r="XCE6" s="142"/>
      <c r="XCF6" s="142"/>
      <c r="XCG6" s="142"/>
      <c r="XCH6" s="142"/>
      <c r="XCI6" s="142"/>
      <c r="XCJ6" s="142"/>
      <c r="XCK6" s="142"/>
      <c r="XCL6" s="142"/>
      <c r="XCM6" s="142"/>
      <c r="XCN6" s="142"/>
      <c r="XCO6" s="142"/>
      <c r="XCP6" s="142"/>
      <c r="XCQ6" s="142"/>
      <c r="XCR6" s="142"/>
      <c r="XCS6" s="142"/>
      <c r="XCT6" s="142"/>
      <c r="XCU6" s="142"/>
      <c r="XCV6" s="142"/>
      <c r="XCW6" s="142"/>
      <c r="XCX6" s="142"/>
      <c r="XCY6" s="142"/>
      <c r="XCZ6" s="142"/>
      <c r="XDA6" s="142"/>
      <c r="XDB6" s="142"/>
      <c r="XDC6" s="142"/>
      <c r="XDD6" s="142"/>
      <c r="XDE6" s="142"/>
      <c r="XDF6" s="142"/>
      <c r="XDG6" s="142"/>
      <c r="XDH6" s="142"/>
      <c r="XDI6" s="142"/>
      <c r="XDJ6" s="142"/>
      <c r="XDK6" s="142"/>
      <c r="XDL6" s="142"/>
      <c r="XDM6" s="142"/>
      <c r="XDN6" s="142"/>
      <c r="XDO6" s="142"/>
      <c r="XDP6" s="142"/>
      <c r="XDQ6" s="142"/>
      <c r="XDR6" s="142"/>
      <c r="XDS6" s="142"/>
      <c r="XDT6" s="142"/>
      <c r="XDU6" s="142"/>
      <c r="XDV6" s="142"/>
      <c r="XDW6" s="142"/>
      <c r="XDX6" s="142"/>
      <c r="XDY6" s="142"/>
      <c r="XDZ6" s="142"/>
      <c r="XEA6" s="142"/>
      <c r="XEB6" s="142"/>
      <c r="XEC6" s="142"/>
      <c r="XED6" s="142"/>
      <c r="XEE6" s="142"/>
      <c r="XEF6" s="142"/>
      <c r="XEG6" s="142"/>
      <c r="XEH6" s="142"/>
      <c r="XEI6" s="142"/>
      <c r="XEJ6" s="142"/>
      <c r="XEK6" s="142"/>
      <c r="XEL6" s="142"/>
      <c r="XEM6" s="142"/>
      <c r="XEN6" s="142"/>
      <c r="XEO6" s="142"/>
      <c r="XEP6" s="142"/>
      <c r="XEQ6" s="142"/>
      <c r="XER6" s="142"/>
      <c r="XES6" s="142"/>
      <c r="XET6" s="142"/>
      <c r="XEU6" s="142"/>
      <c r="XEV6" s="142"/>
      <c r="XEW6" s="142"/>
      <c r="XEX6" s="142"/>
      <c r="XEY6" s="142"/>
    </row>
    <row r="7" s="122" customFormat="1" ht="36" customHeight="1" spans="1:3">
      <c r="A7" s="143">
        <v>1</v>
      </c>
      <c r="B7" s="144"/>
      <c r="C7" s="145"/>
    </row>
    <row r="8" s="123" customFormat="1" ht="36" customHeight="1" spans="1:16379">
      <c r="A8" s="143">
        <v>2</v>
      </c>
      <c r="B8" s="144"/>
      <c r="C8" s="139"/>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2"/>
      <c r="HS8" s="142"/>
      <c r="HT8" s="142"/>
      <c r="HU8" s="142"/>
      <c r="HV8" s="142"/>
      <c r="HW8" s="142"/>
      <c r="HX8" s="142"/>
      <c r="HY8" s="142"/>
      <c r="HZ8" s="142"/>
      <c r="IA8" s="142"/>
      <c r="IB8" s="142"/>
      <c r="IC8" s="142"/>
      <c r="ID8" s="142"/>
      <c r="IE8" s="142"/>
      <c r="IF8" s="142"/>
      <c r="IG8" s="142"/>
      <c r="IH8" s="142"/>
      <c r="II8" s="142"/>
      <c r="IJ8" s="142"/>
      <c r="IK8" s="142"/>
      <c r="IL8" s="142"/>
      <c r="IM8" s="142"/>
      <c r="IN8" s="142"/>
      <c r="IO8" s="142"/>
      <c r="IP8" s="142"/>
      <c r="IQ8" s="142"/>
      <c r="IR8" s="142"/>
      <c r="IS8" s="142"/>
      <c r="IT8" s="142"/>
      <c r="IU8" s="142"/>
      <c r="IV8" s="142"/>
      <c r="IW8" s="142"/>
      <c r="IX8" s="142"/>
      <c r="IY8" s="142"/>
      <c r="IZ8" s="142"/>
      <c r="JA8" s="142"/>
      <c r="JB8" s="142"/>
      <c r="JC8" s="142"/>
      <c r="JD8" s="142"/>
      <c r="JE8" s="142"/>
      <c r="JF8" s="142"/>
      <c r="JG8" s="142"/>
      <c r="JH8" s="142"/>
      <c r="JI8" s="142"/>
      <c r="JJ8" s="142"/>
      <c r="JK8" s="142"/>
      <c r="JL8" s="142"/>
      <c r="JM8" s="142"/>
      <c r="JN8" s="142"/>
      <c r="JO8" s="142"/>
      <c r="JP8" s="142"/>
      <c r="JQ8" s="142"/>
      <c r="JR8" s="142"/>
      <c r="JS8" s="142"/>
      <c r="JT8" s="142"/>
      <c r="JU8" s="142"/>
      <c r="JV8" s="142"/>
      <c r="JW8" s="142"/>
      <c r="JX8" s="142"/>
      <c r="JY8" s="142"/>
      <c r="JZ8" s="142"/>
      <c r="KA8" s="142"/>
      <c r="KB8" s="142"/>
      <c r="KC8" s="142"/>
      <c r="KD8" s="142"/>
      <c r="KE8" s="142"/>
      <c r="KF8" s="142"/>
      <c r="KG8" s="142"/>
      <c r="KH8" s="142"/>
      <c r="KI8" s="142"/>
      <c r="KJ8" s="142"/>
      <c r="KK8" s="142"/>
      <c r="KL8" s="142"/>
      <c r="KM8" s="142"/>
      <c r="KN8" s="142"/>
      <c r="KO8" s="142"/>
      <c r="KP8" s="142"/>
      <c r="KQ8" s="142"/>
      <c r="KR8" s="142"/>
      <c r="KS8" s="142"/>
      <c r="KT8" s="142"/>
      <c r="KU8" s="142"/>
      <c r="KV8" s="142"/>
      <c r="KW8" s="142"/>
      <c r="KX8" s="142"/>
      <c r="KY8" s="142"/>
      <c r="KZ8" s="142"/>
      <c r="LA8" s="142"/>
      <c r="LB8" s="142"/>
      <c r="LC8" s="142"/>
      <c r="LD8" s="142"/>
      <c r="LE8" s="142"/>
      <c r="LF8" s="142"/>
      <c r="LG8" s="142"/>
      <c r="LH8" s="142"/>
      <c r="LI8" s="142"/>
      <c r="LJ8" s="142"/>
      <c r="LK8" s="142"/>
      <c r="LL8" s="142"/>
      <c r="LM8" s="142"/>
      <c r="LN8" s="142"/>
      <c r="LO8" s="142"/>
      <c r="LP8" s="142"/>
      <c r="LQ8" s="142"/>
      <c r="LR8" s="142"/>
      <c r="LS8" s="142"/>
      <c r="LT8" s="142"/>
      <c r="LU8" s="142"/>
      <c r="LV8" s="142"/>
      <c r="LW8" s="142"/>
      <c r="LX8" s="142"/>
      <c r="LY8" s="142"/>
      <c r="LZ8" s="142"/>
      <c r="MA8" s="142"/>
      <c r="MB8" s="142"/>
      <c r="MC8" s="142"/>
      <c r="MD8" s="142"/>
      <c r="ME8" s="142"/>
      <c r="MF8" s="142"/>
      <c r="MG8" s="142"/>
      <c r="MH8" s="142"/>
      <c r="MI8" s="142"/>
      <c r="MJ8" s="142"/>
      <c r="MK8" s="142"/>
      <c r="ML8" s="142"/>
      <c r="MM8" s="142"/>
      <c r="MN8" s="142"/>
      <c r="MO8" s="142"/>
      <c r="MP8" s="142"/>
      <c r="MQ8" s="142"/>
      <c r="MR8" s="142"/>
      <c r="MS8" s="142"/>
      <c r="MT8" s="142"/>
      <c r="MU8" s="142"/>
      <c r="MV8" s="142"/>
      <c r="MW8" s="142"/>
      <c r="MX8" s="142"/>
      <c r="MY8" s="142"/>
      <c r="MZ8" s="142"/>
      <c r="NA8" s="142"/>
      <c r="NB8" s="142"/>
      <c r="NC8" s="142"/>
      <c r="ND8" s="142"/>
      <c r="NE8" s="142"/>
      <c r="NF8" s="142"/>
      <c r="NG8" s="142"/>
      <c r="NH8" s="142"/>
      <c r="NI8" s="142"/>
      <c r="NJ8" s="142"/>
      <c r="NK8" s="142"/>
      <c r="NL8" s="142"/>
      <c r="NM8" s="142"/>
      <c r="NN8" s="142"/>
      <c r="NO8" s="142"/>
      <c r="NP8" s="142"/>
      <c r="NQ8" s="142"/>
      <c r="NR8" s="142"/>
      <c r="NS8" s="142"/>
      <c r="NT8" s="142"/>
      <c r="NU8" s="142"/>
      <c r="NV8" s="142"/>
      <c r="NW8" s="142"/>
      <c r="NX8" s="142"/>
      <c r="NY8" s="142"/>
      <c r="NZ8" s="142"/>
      <c r="OA8" s="142"/>
      <c r="OB8" s="142"/>
      <c r="OC8" s="142"/>
      <c r="OD8" s="142"/>
      <c r="OE8" s="142"/>
      <c r="OF8" s="142"/>
      <c r="OG8" s="142"/>
      <c r="OH8" s="142"/>
      <c r="OI8" s="142"/>
      <c r="OJ8" s="142"/>
      <c r="OK8" s="142"/>
      <c r="OL8" s="142"/>
      <c r="OM8" s="142"/>
      <c r="ON8" s="142"/>
      <c r="OO8" s="142"/>
      <c r="OP8" s="142"/>
      <c r="OQ8" s="142"/>
      <c r="OR8" s="142"/>
      <c r="OS8" s="142"/>
      <c r="OT8" s="142"/>
      <c r="OU8" s="142"/>
      <c r="OV8" s="142"/>
      <c r="OW8" s="142"/>
      <c r="OX8" s="142"/>
      <c r="OY8" s="142"/>
      <c r="OZ8" s="142"/>
      <c r="PA8" s="142"/>
      <c r="PB8" s="142"/>
      <c r="PC8" s="142"/>
      <c r="PD8" s="142"/>
      <c r="PE8" s="142"/>
      <c r="PF8" s="142"/>
      <c r="PG8" s="142"/>
      <c r="PH8" s="142"/>
      <c r="PI8" s="142"/>
      <c r="PJ8" s="142"/>
      <c r="PK8" s="142"/>
      <c r="PL8" s="142"/>
      <c r="PM8" s="142"/>
      <c r="PN8" s="142"/>
      <c r="PO8" s="142"/>
      <c r="PP8" s="142"/>
      <c r="PQ8" s="142"/>
      <c r="PR8" s="142"/>
      <c r="PS8" s="142"/>
      <c r="PT8" s="142"/>
      <c r="PU8" s="142"/>
      <c r="PV8" s="142"/>
      <c r="PW8" s="142"/>
      <c r="PX8" s="142"/>
      <c r="PY8" s="142"/>
      <c r="PZ8" s="142"/>
      <c r="QA8" s="142"/>
      <c r="QB8" s="142"/>
      <c r="QC8" s="142"/>
      <c r="QD8" s="142"/>
      <c r="QE8" s="142"/>
      <c r="QF8" s="142"/>
      <c r="QG8" s="142"/>
      <c r="QH8" s="142"/>
      <c r="QI8" s="142"/>
      <c r="QJ8" s="142"/>
      <c r="QK8" s="142"/>
      <c r="QL8" s="142"/>
      <c r="QM8" s="142"/>
      <c r="QN8" s="142"/>
      <c r="QO8" s="142"/>
      <c r="QP8" s="142"/>
      <c r="QQ8" s="142"/>
      <c r="QR8" s="142"/>
      <c r="QS8" s="142"/>
      <c r="QT8" s="142"/>
      <c r="QU8" s="142"/>
      <c r="QV8" s="142"/>
      <c r="QW8" s="142"/>
      <c r="QX8" s="142"/>
      <c r="QY8" s="142"/>
      <c r="QZ8" s="142"/>
      <c r="RA8" s="142"/>
      <c r="RB8" s="142"/>
      <c r="RC8" s="142"/>
      <c r="RD8" s="142"/>
      <c r="RE8" s="142"/>
      <c r="RF8" s="142"/>
      <c r="RG8" s="142"/>
      <c r="RH8" s="142"/>
      <c r="RI8" s="142"/>
      <c r="RJ8" s="142"/>
      <c r="RK8" s="142"/>
      <c r="RL8" s="142"/>
      <c r="RM8" s="142"/>
      <c r="RN8" s="142"/>
      <c r="RO8" s="142"/>
      <c r="RP8" s="142"/>
      <c r="RQ8" s="142"/>
      <c r="RR8" s="142"/>
      <c r="RS8" s="142"/>
      <c r="RT8" s="142"/>
      <c r="RU8" s="142"/>
      <c r="RV8" s="142"/>
      <c r="RW8" s="142"/>
      <c r="RX8" s="142"/>
      <c r="RY8" s="142"/>
      <c r="RZ8" s="142"/>
      <c r="SA8" s="142"/>
      <c r="SB8" s="142"/>
      <c r="SC8" s="142"/>
      <c r="SD8" s="142"/>
      <c r="SE8" s="142"/>
      <c r="SF8" s="142"/>
      <c r="SG8" s="142"/>
      <c r="SH8" s="142"/>
      <c r="SI8" s="142"/>
      <c r="SJ8" s="142"/>
      <c r="SK8" s="142"/>
      <c r="SL8" s="142"/>
      <c r="SM8" s="142"/>
      <c r="SN8" s="142"/>
      <c r="SO8" s="142"/>
      <c r="SP8" s="142"/>
      <c r="SQ8" s="142"/>
      <c r="SR8" s="142"/>
      <c r="SS8" s="142"/>
      <c r="ST8" s="142"/>
      <c r="SU8" s="142"/>
      <c r="SV8" s="142"/>
      <c r="SW8" s="142"/>
      <c r="SX8" s="142"/>
      <c r="SY8" s="142"/>
      <c r="SZ8" s="142"/>
      <c r="TA8" s="142"/>
      <c r="TB8" s="142"/>
      <c r="TC8" s="142"/>
      <c r="TD8" s="142"/>
      <c r="TE8" s="142"/>
      <c r="TF8" s="142"/>
      <c r="TG8" s="142"/>
      <c r="TH8" s="142"/>
      <c r="TI8" s="142"/>
      <c r="TJ8" s="142"/>
      <c r="TK8" s="142"/>
      <c r="TL8" s="142"/>
      <c r="TM8" s="142"/>
      <c r="TN8" s="142"/>
      <c r="TO8" s="142"/>
      <c r="TP8" s="142"/>
      <c r="TQ8" s="142"/>
      <c r="TR8" s="142"/>
      <c r="TS8" s="142"/>
      <c r="TT8" s="142"/>
      <c r="TU8" s="142"/>
      <c r="TV8" s="142"/>
      <c r="TW8" s="142"/>
      <c r="TX8" s="142"/>
      <c r="TY8" s="142"/>
      <c r="TZ8" s="142"/>
      <c r="UA8" s="142"/>
      <c r="UB8" s="142"/>
      <c r="UC8" s="142"/>
      <c r="UD8" s="142"/>
      <c r="UE8" s="142"/>
      <c r="UF8" s="142"/>
      <c r="UG8" s="142"/>
      <c r="UH8" s="142"/>
      <c r="UI8" s="142"/>
      <c r="UJ8" s="142"/>
      <c r="UK8" s="142"/>
      <c r="UL8" s="142"/>
      <c r="UM8" s="142"/>
      <c r="UN8" s="142"/>
      <c r="UO8" s="142"/>
      <c r="UP8" s="142"/>
      <c r="UQ8" s="142"/>
      <c r="UR8" s="142"/>
      <c r="US8" s="142"/>
      <c r="UT8" s="142"/>
      <c r="UU8" s="142"/>
      <c r="UV8" s="142"/>
      <c r="UW8" s="142"/>
      <c r="UX8" s="142"/>
      <c r="UY8" s="142"/>
      <c r="UZ8" s="142"/>
      <c r="VA8" s="142"/>
      <c r="VB8" s="142"/>
      <c r="VC8" s="142"/>
      <c r="VD8" s="142"/>
      <c r="VE8" s="142"/>
      <c r="VF8" s="142"/>
      <c r="VG8" s="142"/>
      <c r="VH8" s="142"/>
      <c r="VI8" s="142"/>
      <c r="VJ8" s="142"/>
      <c r="VK8" s="142"/>
      <c r="VL8" s="142"/>
      <c r="VM8" s="142"/>
      <c r="VN8" s="142"/>
      <c r="VO8" s="142"/>
      <c r="VP8" s="142"/>
      <c r="VQ8" s="142"/>
      <c r="VR8" s="142"/>
      <c r="VS8" s="142"/>
      <c r="VT8" s="142"/>
      <c r="VU8" s="142"/>
      <c r="VV8" s="142"/>
      <c r="VW8" s="142"/>
      <c r="VX8" s="142"/>
      <c r="VY8" s="142"/>
      <c r="VZ8" s="142"/>
      <c r="WA8" s="142"/>
      <c r="WB8" s="142"/>
      <c r="WC8" s="142"/>
      <c r="WD8" s="142"/>
      <c r="WE8" s="142"/>
      <c r="WF8" s="142"/>
      <c r="WG8" s="142"/>
      <c r="WH8" s="142"/>
      <c r="WI8" s="142"/>
      <c r="WJ8" s="142"/>
      <c r="WK8" s="142"/>
      <c r="WL8" s="142"/>
      <c r="WM8" s="142"/>
      <c r="WN8" s="142"/>
      <c r="WO8" s="142"/>
      <c r="WP8" s="142"/>
      <c r="WQ8" s="142"/>
      <c r="WR8" s="142"/>
      <c r="WS8" s="142"/>
      <c r="WT8" s="142"/>
      <c r="WU8" s="142"/>
      <c r="WV8" s="142"/>
      <c r="WW8" s="142"/>
      <c r="WX8" s="142"/>
      <c r="WY8" s="142"/>
      <c r="WZ8" s="142"/>
      <c r="XA8" s="142"/>
      <c r="XB8" s="142"/>
      <c r="XC8" s="142"/>
      <c r="XD8" s="142"/>
      <c r="XE8" s="142"/>
      <c r="XF8" s="142"/>
      <c r="XG8" s="142"/>
      <c r="XH8" s="142"/>
      <c r="XI8" s="142"/>
      <c r="XJ8" s="142"/>
      <c r="XK8" s="142"/>
      <c r="XL8" s="142"/>
      <c r="XM8" s="142"/>
      <c r="XN8" s="142"/>
      <c r="XO8" s="142"/>
      <c r="XP8" s="142"/>
      <c r="XQ8" s="142"/>
      <c r="XR8" s="142"/>
      <c r="XS8" s="142"/>
      <c r="XT8" s="142"/>
      <c r="XU8" s="142"/>
      <c r="XV8" s="142"/>
      <c r="XW8" s="142"/>
      <c r="XX8" s="142"/>
      <c r="XY8" s="142"/>
      <c r="XZ8" s="142"/>
      <c r="YA8" s="142"/>
      <c r="YB8" s="142"/>
      <c r="YC8" s="142"/>
      <c r="YD8" s="142"/>
      <c r="YE8" s="142"/>
      <c r="YF8" s="142"/>
      <c r="YG8" s="142"/>
      <c r="YH8" s="142"/>
      <c r="YI8" s="142"/>
      <c r="YJ8" s="142"/>
      <c r="YK8" s="142"/>
      <c r="YL8" s="142"/>
      <c r="YM8" s="142"/>
      <c r="YN8" s="142"/>
      <c r="YO8" s="142"/>
      <c r="YP8" s="142"/>
      <c r="YQ8" s="142"/>
      <c r="YR8" s="142"/>
      <c r="YS8" s="142"/>
      <c r="YT8" s="142"/>
      <c r="YU8" s="142"/>
      <c r="YV8" s="142"/>
      <c r="YW8" s="142"/>
      <c r="YX8" s="142"/>
      <c r="YY8" s="142"/>
      <c r="YZ8" s="142"/>
      <c r="ZA8" s="142"/>
      <c r="ZB8" s="142"/>
      <c r="ZC8" s="142"/>
      <c r="ZD8" s="142"/>
      <c r="ZE8" s="142"/>
      <c r="ZF8" s="142"/>
      <c r="ZG8" s="142"/>
      <c r="ZH8" s="142"/>
      <c r="ZI8" s="142"/>
      <c r="ZJ8" s="142"/>
      <c r="ZK8" s="142"/>
      <c r="ZL8" s="142"/>
      <c r="ZM8" s="142"/>
      <c r="ZN8" s="142"/>
      <c r="ZO8" s="142"/>
      <c r="ZP8" s="142"/>
      <c r="ZQ8" s="142"/>
      <c r="ZR8" s="142"/>
      <c r="ZS8" s="142"/>
      <c r="ZT8" s="142"/>
      <c r="ZU8" s="142"/>
      <c r="ZV8" s="142"/>
      <c r="ZW8" s="142"/>
      <c r="ZX8" s="142"/>
      <c r="ZY8" s="142"/>
      <c r="ZZ8" s="142"/>
      <c r="AAA8" s="142"/>
      <c r="AAB8" s="142"/>
      <c r="AAC8" s="142"/>
      <c r="AAD8" s="142"/>
      <c r="AAE8" s="142"/>
      <c r="AAF8" s="142"/>
      <c r="AAG8" s="142"/>
      <c r="AAH8" s="142"/>
      <c r="AAI8" s="142"/>
      <c r="AAJ8" s="142"/>
      <c r="AAK8" s="142"/>
      <c r="AAL8" s="142"/>
      <c r="AAM8" s="142"/>
      <c r="AAN8" s="142"/>
      <c r="AAO8" s="142"/>
      <c r="AAP8" s="142"/>
      <c r="AAQ8" s="142"/>
      <c r="AAR8" s="142"/>
      <c r="AAS8" s="142"/>
      <c r="AAT8" s="142"/>
      <c r="AAU8" s="142"/>
      <c r="AAV8" s="142"/>
      <c r="AAW8" s="142"/>
      <c r="AAX8" s="142"/>
      <c r="AAY8" s="142"/>
      <c r="AAZ8" s="142"/>
      <c r="ABA8" s="142"/>
      <c r="ABB8" s="142"/>
      <c r="ABC8" s="142"/>
      <c r="ABD8" s="142"/>
      <c r="ABE8" s="142"/>
      <c r="ABF8" s="142"/>
      <c r="ABG8" s="142"/>
      <c r="ABH8" s="142"/>
      <c r="ABI8" s="142"/>
      <c r="ABJ8" s="142"/>
      <c r="ABK8" s="142"/>
      <c r="ABL8" s="142"/>
      <c r="ABM8" s="142"/>
      <c r="ABN8" s="142"/>
      <c r="ABO8" s="142"/>
      <c r="ABP8" s="142"/>
      <c r="ABQ8" s="142"/>
      <c r="ABR8" s="142"/>
      <c r="ABS8" s="142"/>
      <c r="ABT8" s="142"/>
      <c r="ABU8" s="142"/>
      <c r="ABV8" s="142"/>
      <c r="ABW8" s="142"/>
      <c r="ABX8" s="142"/>
      <c r="ABY8" s="142"/>
      <c r="ABZ8" s="142"/>
      <c r="ACA8" s="142"/>
      <c r="ACB8" s="142"/>
      <c r="ACC8" s="142"/>
      <c r="ACD8" s="142"/>
      <c r="ACE8" s="142"/>
      <c r="ACF8" s="142"/>
      <c r="ACG8" s="142"/>
      <c r="ACH8" s="142"/>
      <c r="ACI8" s="142"/>
      <c r="ACJ8" s="142"/>
      <c r="ACK8" s="142"/>
      <c r="ACL8" s="142"/>
      <c r="ACM8" s="142"/>
      <c r="ACN8" s="142"/>
      <c r="ACO8" s="142"/>
      <c r="ACP8" s="142"/>
      <c r="ACQ8" s="142"/>
      <c r="ACR8" s="142"/>
      <c r="ACS8" s="142"/>
      <c r="ACT8" s="142"/>
      <c r="ACU8" s="142"/>
      <c r="ACV8" s="142"/>
      <c r="ACW8" s="142"/>
      <c r="ACX8" s="142"/>
      <c r="ACY8" s="142"/>
      <c r="ACZ8" s="142"/>
      <c r="ADA8" s="142"/>
      <c r="ADB8" s="142"/>
      <c r="ADC8" s="142"/>
      <c r="ADD8" s="142"/>
      <c r="ADE8" s="142"/>
      <c r="ADF8" s="142"/>
      <c r="ADG8" s="142"/>
      <c r="ADH8" s="142"/>
      <c r="ADI8" s="142"/>
      <c r="ADJ8" s="142"/>
      <c r="ADK8" s="142"/>
      <c r="ADL8" s="142"/>
      <c r="ADM8" s="142"/>
      <c r="ADN8" s="142"/>
      <c r="ADO8" s="142"/>
      <c r="ADP8" s="142"/>
      <c r="ADQ8" s="142"/>
      <c r="ADR8" s="142"/>
      <c r="ADS8" s="142"/>
      <c r="ADT8" s="142"/>
      <c r="ADU8" s="142"/>
      <c r="ADV8" s="142"/>
      <c r="ADW8" s="142"/>
      <c r="ADX8" s="142"/>
      <c r="ADY8" s="142"/>
      <c r="ADZ8" s="142"/>
      <c r="AEA8" s="142"/>
      <c r="AEB8" s="142"/>
      <c r="AEC8" s="142"/>
      <c r="AED8" s="142"/>
      <c r="AEE8" s="142"/>
      <c r="AEF8" s="142"/>
      <c r="AEG8" s="142"/>
      <c r="AEH8" s="142"/>
      <c r="AEI8" s="142"/>
      <c r="AEJ8" s="142"/>
      <c r="AEK8" s="142"/>
      <c r="AEL8" s="142"/>
      <c r="AEM8" s="142"/>
      <c r="AEN8" s="142"/>
      <c r="AEO8" s="142"/>
      <c r="AEP8" s="142"/>
      <c r="AEQ8" s="142"/>
      <c r="AER8" s="142"/>
      <c r="AES8" s="142"/>
      <c r="AET8" s="142"/>
      <c r="AEU8" s="142"/>
      <c r="AEV8" s="142"/>
      <c r="AEW8" s="142"/>
      <c r="AEX8" s="142"/>
      <c r="AEY8" s="142"/>
      <c r="AEZ8" s="142"/>
      <c r="AFA8" s="142"/>
      <c r="AFB8" s="142"/>
      <c r="AFC8" s="142"/>
      <c r="AFD8" s="142"/>
      <c r="AFE8" s="142"/>
      <c r="AFF8" s="142"/>
      <c r="AFG8" s="142"/>
      <c r="AFH8" s="142"/>
      <c r="AFI8" s="142"/>
      <c r="AFJ8" s="142"/>
      <c r="AFK8" s="142"/>
      <c r="AFL8" s="142"/>
      <c r="AFM8" s="142"/>
      <c r="AFN8" s="142"/>
      <c r="AFO8" s="142"/>
      <c r="AFP8" s="142"/>
      <c r="AFQ8" s="142"/>
      <c r="AFR8" s="142"/>
      <c r="AFS8" s="142"/>
      <c r="AFT8" s="142"/>
      <c r="AFU8" s="142"/>
      <c r="AFV8" s="142"/>
      <c r="AFW8" s="142"/>
      <c r="AFX8" s="142"/>
      <c r="AFY8" s="142"/>
      <c r="AFZ8" s="142"/>
      <c r="AGA8" s="142"/>
      <c r="AGB8" s="142"/>
      <c r="AGC8" s="142"/>
      <c r="AGD8" s="142"/>
      <c r="AGE8" s="142"/>
      <c r="AGF8" s="142"/>
      <c r="AGG8" s="142"/>
      <c r="AGH8" s="142"/>
      <c r="AGI8" s="142"/>
      <c r="AGJ8" s="142"/>
      <c r="AGK8" s="142"/>
      <c r="AGL8" s="142"/>
      <c r="AGM8" s="142"/>
      <c r="AGN8" s="142"/>
      <c r="AGO8" s="142"/>
      <c r="AGP8" s="142"/>
      <c r="AGQ8" s="142"/>
      <c r="AGR8" s="142"/>
      <c r="AGS8" s="142"/>
      <c r="AGT8" s="142"/>
      <c r="AGU8" s="142"/>
      <c r="AGV8" s="142"/>
      <c r="AGW8" s="142"/>
      <c r="AGX8" s="142"/>
      <c r="AGY8" s="142"/>
      <c r="AGZ8" s="142"/>
      <c r="AHA8" s="142"/>
      <c r="AHB8" s="142"/>
      <c r="AHC8" s="142"/>
      <c r="AHD8" s="142"/>
      <c r="AHE8" s="142"/>
      <c r="AHF8" s="142"/>
      <c r="AHG8" s="142"/>
      <c r="AHH8" s="142"/>
      <c r="AHI8" s="142"/>
      <c r="AHJ8" s="142"/>
      <c r="AHK8" s="142"/>
      <c r="AHL8" s="142"/>
      <c r="AHM8" s="142"/>
      <c r="AHN8" s="142"/>
      <c r="AHO8" s="142"/>
      <c r="AHP8" s="142"/>
      <c r="AHQ8" s="142"/>
      <c r="AHR8" s="142"/>
      <c r="AHS8" s="142"/>
      <c r="AHT8" s="142"/>
      <c r="AHU8" s="142"/>
      <c r="AHV8" s="142"/>
      <c r="AHW8" s="142"/>
      <c r="AHX8" s="142"/>
      <c r="AHY8" s="142"/>
      <c r="AHZ8" s="142"/>
      <c r="AIA8" s="142"/>
      <c r="AIB8" s="142"/>
      <c r="AIC8" s="142"/>
      <c r="AID8" s="142"/>
      <c r="AIE8" s="142"/>
      <c r="AIF8" s="142"/>
      <c r="AIG8" s="142"/>
      <c r="AIH8" s="142"/>
      <c r="AII8" s="142"/>
      <c r="AIJ8" s="142"/>
      <c r="AIK8" s="142"/>
      <c r="AIL8" s="142"/>
      <c r="AIM8" s="142"/>
      <c r="AIN8" s="142"/>
      <c r="AIO8" s="142"/>
      <c r="AIP8" s="142"/>
      <c r="AIQ8" s="142"/>
      <c r="AIR8" s="142"/>
      <c r="AIS8" s="142"/>
      <c r="AIT8" s="142"/>
      <c r="AIU8" s="142"/>
      <c r="AIV8" s="142"/>
      <c r="AIW8" s="142"/>
      <c r="AIX8" s="142"/>
      <c r="AIY8" s="142"/>
      <c r="AIZ8" s="142"/>
      <c r="AJA8" s="142"/>
      <c r="AJB8" s="142"/>
      <c r="AJC8" s="142"/>
      <c r="AJD8" s="142"/>
      <c r="AJE8" s="142"/>
      <c r="AJF8" s="142"/>
      <c r="AJG8" s="142"/>
      <c r="AJH8" s="142"/>
      <c r="AJI8" s="142"/>
      <c r="AJJ8" s="142"/>
      <c r="AJK8" s="142"/>
      <c r="AJL8" s="142"/>
      <c r="AJM8" s="142"/>
      <c r="AJN8" s="142"/>
      <c r="AJO8" s="142"/>
      <c r="AJP8" s="142"/>
      <c r="AJQ8" s="142"/>
      <c r="AJR8" s="142"/>
      <c r="AJS8" s="142"/>
      <c r="AJT8" s="142"/>
      <c r="AJU8" s="142"/>
      <c r="AJV8" s="142"/>
      <c r="AJW8" s="142"/>
      <c r="AJX8" s="142"/>
      <c r="AJY8" s="142"/>
      <c r="AJZ8" s="142"/>
      <c r="AKA8" s="142"/>
      <c r="AKB8" s="142"/>
      <c r="AKC8" s="142"/>
      <c r="AKD8" s="142"/>
      <c r="AKE8" s="142"/>
      <c r="AKF8" s="142"/>
      <c r="AKG8" s="142"/>
      <c r="AKH8" s="142"/>
      <c r="AKI8" s="142"/>
      <c r="AKJ8" s="142"/>
      <c r="AKK8" s="142"/>
      <c r="AKL8" s="142"/>
      <c r="AKM8" s="142"/>
      <c r="AKN8" s="142"/>
      <c r="AKO8" s="142"/>
      <c r="AKP8" s="142"/>
      <c r="AKQ8" s="142"/>
      <c r="AKR8" s="142"/>
      <c r="AKS8" s="142"/>
      <c r="AKT8" s="142"/>
      <c r="AKU8" s="142"/>
      <c r="AKV8" s="142"/>
      <c r="AKW8" s="142"/>
      <c r="AKX8" s="142"/>
      <c r="AKY8" s="142"/>
      <c r="AKZ8" s="142"/>
      <c r="ALA8" s="142"/>
      <c r="ALB8" s="142"/>
      <c r="ALC8" s="142"/>
      <c r="ALD8" s="142"/>
      <c r="ALE8" s="142"/>
      <c r="ALF8" s="142"/>
      <c r="ALG8" s="142"/>
      <c r="ALH8" s="142"/>
      <c r="ALI8" s="142"/>
      <c r="ALJ8" s="142"/>
      <c r="ALK8" s="142"/>
      <c r="ALL8" s="142"/>
      <c r="ALM8" s="142"/>
      <c r="ALN8" s="142"/>
      <c r="ALO8" s="142"/>
      <c r="ALP8" s="142"/>
      <c r="ALQ8" s="142"/>
      <c r="ALR8" s="142"/>
      <c r="ALS8" s="142"/>
      <c r="ALT8" s="142"/>
      <c r="ALU8" s="142"/>
      <c r="ALV8" s="142"/>
      <c r="ALW8" s="142"/>
      <c r="ALX8" s="142"/>
      <c r="ALY8" s="142"/>
      <c r="ALZ8" s="142"/>
      <c r="AMA8" s="142"/>
      <c r="AMB8" s="142"/>
      <c r="AMC8" s="142"/>
      <c r="AMD8" s="142"/>
      <c r="AME8" s="142"/>
      <c r="AMF8" s="142"/>
      <c r="AMG8" s="142"/>
      <c r="AMH8" s="142"/>
      <c r="AMI8" s="142"/>
      <c r="AMJ8" s="142"/>
      <c r="AMK8" s="142"/>
      <c r="AML8" s="142"/>
      <c r="AMM8" s="142"/>
      <c r="AMN8" s="142"/>
      <c r="AMO8" s="142"/>
      <c r="AMP8" s="142"/>
      <c r="AMQ8" s="142"/>
      <c r="AMR8" s="142"/>
      <c r="AMS8" s="142"/>
      <c r="AMT8" s="142"/>
      <c r="AMU8" s="142"/>
      <c r="AMV8" s="142"/>
      <c r="AMW8" s="142"/>
      <c r="AMX8" s="142"/>
      <c r="AMY8" s="142"/>
      <c r="AMZ8" s="142"/>
      <c r="ANA8" s="142"/>
      <c r="ANB8" s="142"/>
      <c r="ANC8" s="142"/>
      <c r="AND8" s="142"/>
      <c r="ANE8" s="142"/>
      <c r="ANF8" s="142"/>
      <c r="ANG8" s="142"/>
      <c r="ANH8" s="142"/>
      <c r="ANI8" s="142"/>
      <c r="ANJ8" s="142"/>
      <c r="ANK8" s="142"/>
      <c r="ANL8" s="142"/>
      <c r="ANM8" s="142"/>
      <c r="ANN8" s="142"/>
      <c r="ANO8" s="142"/>
      <c r="ANP8" s="142"/>
      <c r="ANQ8" s="142"/>
      <c r="ANR8" s="142"/>
      <c r="ANS8" s="142"/>
      <c r="ANT8" s="142"/>
      <c r="ANU8" s="142"/>
      <c r="ANV8" s="142"/>
      <c r="ANW8" s="142"/>
      <c r="ANX8" s="142"/>
      <c r="ANY8" s="142"/>
      <c r="ANZ8" s="142"/>
      <c r="AOA8" s="142"/>
      <c r="AOB8" s="142"/>
      <c r="AOC8" s="142"/>
      <c r="AOD8" s="142"/>
      <c r="AOE8" s="142"/>
      <c r="AOF8" s="142"/>
      <c r="AOG8" s="142"/>
      <c r="AOH8" s="142"/>
      <c r="AOI8" s="142"/>
      <c r="AOJ8" s="142"/>
      <c r="AOK8" s="142"/>
      <c r="AOL8" s="142"/>
      <c r="AOM8" s="142"/>
      <c r="AON8" s="142"/>
      <c r="AOO8" s="142"/>
      <c r="AOP8" s="142"/>
      <c r="AOQ8" s="142"/>
      <c r="AOR8" s="142"/>
      <c r="AOS8" s="142"/>
      <c r="AOT8" s="142"/>
      <c r="AOU8" s="142"/>
      <c r="AOV8" s="142"/>
      <c r="AOW8" s="142"/>
      <c r="AOX8" s="142"/>
      <c r="AOY8" s="142"/>
      <c r="AOZ8" s="142"/>
      <c r="APA8" s="142"/>
      <c r="APB8" s="142"/>
      <c r="APC8" s="142"/>
      <c r="APD8" s="142"/>
      <c r="APE8" s="142"/>
      <c r="APF8" s="142"/>
      <c r="APG8" s="142"/>
      <c r="APH8" s="142"/>
      <c r="API8" s="142"/>
      <c r="APJ8" s="142"/>
      <c r="APK8" s="142"/>
      <c r="APL8" s="142"/>
      <c r="APM8" s="142"/>
      <c r="APN8" s="142"/>
      <c r="APO8" s="142"/>
      <c r="APP8" s="142"/>
      <c r="APQ8" s="142"/>
      <c r="APR8" s="142"/>
      <c r="APS8" s="142"/>
      <c r="APT8" s="142"/>
      <c r="APU8" s="142"/>
      <c r="APV8" s="142"/>
      <c r="APW8" s="142"/>
      <c r="APX8" s="142"/>
      <c r="APY8" s="142"/>
      <c r="APZ8" s="142"/>
      <c r="AQA8" s="142"/>
      <c r="AQB8" s="142"/>
      <c r="AQC8" s="142"/>
      <c r="AQD8" s="142"/>
      <c r="AQE8" s="142"/>
      <c r="AQF8" s="142"/>
      <c r="AQG8" s="142"/>
      <c r="AQH8" s="142"/>
      <c r="AQI8" s="142"/>
      <c r="AQJ8" s="142"/>
      <c r="AQK8" s="142"/>
      <c r="AQL8" s="142"/>
      <c r="AQM8" s="142"/>
      <c r="AQN8" s="142"/>
      <c r="AQO8" s="142"/>
      <c r="AQP8" s="142"/>
      <c r="AQQ8" s="142"/>
      <c r="AQR8" s="142"/>
      <c r="AQS8" s="142"/>
      <c r="AQT8" s="142"/>
      <c r="AQU8" s="142"/>
      <c r="AQV8" s="142"/>
      <c r="AQW8" s="142"/>
      <c r="AQX8" s="142"/>
      <c r="AQY8" s="142"/>
      <c r="AQZ8" s="142"/>
      <c r="ARA8" s="142"/>
      <c r="ARB8" s="142"/>
      <c r="ARC8" s="142"/>
      <c r="ARD8" s="142"/>
      <c r="ARE8" s="142"/>
      <c r="ARF8" s="142"/>
      <c r="ARG8" s="142"/>
      <c r="ARH8" s="142"/>
      <c r="ARI8" s="142"/>
      <c r="ARJ8" s="142"/>
      <c r="ARK8" s="142"/>
      <c r="ARL8" s="142"/>
      <c r="ARM8" s="142"/>
      <c r="ARN8" s="142"/>
      <c r="ARO8" s="142"/>
      <c r="ARP8" s="142"/>
      <c r="ARQ8" s="142"/>
      <c r="ARR8" s="142"/>
      <c r="ARS8" s="142"/>
      <c r="ART8" s="142"/>
      <c r="ARU8" s="142"/>
      <c r="ARV8" s="142"/>
      <c r="ARW8" s="142"/>
      <c r="ARX8" s="142"/>
      <c r="ARY8" s="142"/>
      <c r="ARZ8" s="142"/>
      <c r="ASA8" s="142"/>
      <c r="ASB8" s="142"/>
      <c r="ASC8" s="142"/>
      <c r="ASD8" s="142"/>
      <c r="ASE8" s="142"/>
      <c r="ASF8" s="142"/>
      <c r="ASG8" s="142"/>
      <c r="ASH8" s="142"/>
      <c r="ASI8" s="142"/>
      <c r="ASJ8" s="142"/>
      <c r="ASK8" s="142"/>
      <c r="ASL8" s="142"/>
      <c r="ASM8" s="142"/>
      <c r="ASN8" s="142"/>
      <c r="ASO8" s="142"/>
      <c r="ASP8" s="142"/>
      <c r="ASQ8" s="142"/>
      <c r="ASR8" s="142"/>
      <c r="ASS8" s="142"/>
      <c r="AST8" s="142"/>
      <c r="ASU8" s="142"/>
      <c r="ASV8" s="142"/>
      <c r="ASW8" s="142"/>
      <c r="ASX8" s="142"/>
      <c r="ASY8" s="142"/>
      <c r="ASZ8" s="142"/>
      <c r="ATA8" s="142"/>
      <c r="ATB8" s="142"/>
      <c r="ATC8" s="142"/>
      <c r="ATD8" s="142"/>
      <c r="ATE8" s="142"/>
      <c r="ATF8" s="142"/>
      <c r="ATG8" s="142"/>
      <c r="ATH8" s="142"/>
      <c r="ATI8" s="142"/>
      <c r="ATJ8" s="142"/>
      <c r="ATK8" s="142"/>
      <c r="ATL8" s="142"/>
      <c r="ATM8" s="142"/>
      <c r="ATN8" s="142"/>
      <c r="ATO8" s="142"/>
      <c r="ATP8" s="142"/>
      <c r="ATQ8" s="142"/>
      <c r="ATR8" s="142"/>
      <c r="ATS8" s="142"/>
      <c r="ATT8" s="142"/>
      <c r="ATU8" s="142"/>
      <c r="ATV8" s="142"/>
      <c r="ATW8" s="142"/>
      <c r="ATX8" s="142"/>
      <c r="ATY8" s="142"/>
      <c r="ATZ8" s="142"/>
      <c r="AUA8" s="142"/>
      <c r="AUB8" s="142"/>
      <c r="AUC8" s="142"/>
      <c r="AUD8" s="142"/>
      <c r="AUE8" s="142"/>
      <c r="AUF8" s="142"/>
      <c r="AUG8" s="142"/>
      <c r="AUH8" s="142"/>
      <c r="AUI8" s="142"/>
      <c r="AUJ8" s="142"/>
      <c r="AUK8" s="142"/>
      <c r="AUL8" s="142"/>
      <c r="AUM8" s="142"/>
      <c r="AUN8" s="142"/>
      <c r="AUO8" s="142"/>
      <c r="AUP8" s="142"/>
      <c r="AUQ8" s="142"/>
      <c r="AUR8" s="142"/>
      <c r="AUS8" s="142"/>
      <c r="AUT8" s="142"/>
      <c r="AUU8" s="142"/>
      <c r="AUV8" s="142"/>
      <c r="AUW8" s="142"/>
      <c r="AUX8" s="142"/>
      <c r="AUY8" s="142"/>
      <c r="AUZ8" s="142"/>
      <c r="AVA8" s="142"/>
      <c r="AVB8" s="142"/>
      <c r="AVC8" s="142"/>
      <c r="AVD8" s="142"/>
      <c r="AVE8" s="142"/>
      <c r="AVF8" s="142"/>
      <c r="AVG8" s="142"/>
      <c r="AVH8" s="142"/>
      <c r="AVI8" s="142"/>
      <c r="AVJ8" s="142"/>
      <c r="AVK8" s="142"/>
      <c r="AVL8" s="142"/>
      <c r="AVM8" s="142"/>
      <c r="AVN8" s="142"/>
      <c r="AVO8" s="142"/>
      <c r="AVP8" s="142"/>
      <c r="AVQ8" s="142"/>
      <c r="AVR8" s="142"/>
      <c r="AVS8" s="142"/>
      <c r="AVT8" s="142"/>
      <c r="AVU8" s="142"/>
      <c r="AVV8" s="142"/>
      <c r="AVW8" s="142"/>
      <c r="AVX8" s="142"/>
      <c r="AVY8" s="142"/>
      <c r="AVZ8" s="142"/>
      <c r="AWA8" s="142"/>
      <c r="AWB8" s="142"/>
      <c r="AWC8" s="142"/>
      <c r="AWD8" s="142"/>
      <c r="AWE8" s="142"/>
      <c r="AWF8" s="142"/>
      <c r="AWG8" s="142"/>
      <c r="AWH8" s="142"/>
      <c r="AWI8" s="142"/>
      <c r="AWJ8" s="142"/>
      <c r="AWK8" s="142"/>
      <c r="AWL8" s="142"/>
      <c r="AWM8" s="142"/>
      <c r="AWN8" s="142"/>
      <c r="AWO8" s="142"/>
      <c r="AWP8" s="142"/>
      <c r="AWQ8" s="142"/>
      <c r="AWR8" s="142"/>
      <c r="AWS8" s="142"/>
      <c r="AWT8" s="142"/>
      <c r="AWU8" s="142"/>
      <c r="AWV8" s="142"/>
      <c r="AWW8" s="142"/>
      <c r="AWX8" s="142"/>
      <c r="AWY8" s="142"/>
      <c r="AWZ8" s="142"/>
      <c r="AXA8" s="142"/>
      <c r="AXB8" s="142"/>
      <c r="AXC8" s="142"/>
      <c r="AXD8" s="142"/>
      <c r="AXE8" s="142"/>
      <c r="AXF8" s="142"/>
      <c r="AXG8" s="142"/>
      <c r="AXH8" s="142"/>
      <c r="AXI8" s="142"/>
      <c r="AXJ8" s="142"/>
      <c r="AXK8" s="142"/>
      <c r="AXL8" s="142"/>
      <c r="AXM8" s="142"/>
      <c r="AXN8" s="142"/>
      <c r="AXO8" s="142"/>
      <c r="AXP8" s="142"/>
      <c r="AXQ8" s="142"/>
      <c r="AXR8" s="142"/>
      <c r="AXS8" s="142"/>
      <c r="AXT8" s="142"/>
      <c r="AXU8" s="142"/>
      <c r="AXV8" s="142"/>
      <c r="AXW8" s="142"/>
      <c r="AXX8" s="142"/>
      <c r="AXY8" s="142"/>
      <c r="AXZ8" s="142"/>
      <c r="AYA8" s="142"/>
      <c r="AYB8" s="142"/>
      <c r="AYC8" s="142"/>
      <c r="AYD8" s="142"/>
      <c r="AYE8" s="142"/>
      <c r="AYF8" s="142"/>
      <c r="AYG8" s="142"/>
      <c r="AYH8" s="142"/>
      <c r="AYI8" s="142"/>
      <c r="AYJ8" s="142"/>
      <c r="AYK8" s="142"/>
      <c r="AYL8" s="142"/>
      <c r="AYM8" s="142"/>
      <c r="AYN8" s="142"/>
      <c r="AYO8" s="142"/>
      <c r="AYP8" s="142"/>
      <c r="AYQ8" s="142"/>
      <c r="AYR8" s="142"/>
      <c r="AYS8" s="142"/>
      <c r="AYT8" s="142"/>
      <c r="AYU8" s="142"/>
      <c r="AYV8" s="142"/>
      <c r="AYW8" s="142"/>
      <c r="AYX8" s="142"/>
      <c r="AYY8" s="142"/>
      <c r="AYZ8" s="142"/>
      <c r="AZA8" s="142"/>
      <c r="AZB8" s="142"/>
      <c r="AZC8" s="142"/>
      <c r="AZD8" s="142"/>
      <c r="AZE8" s="142"/>
      <c r="AZF8" s="142"/>
      <c r="AZG8" s="142"/>
      <c r="AZH8" s="142"/>
      <c r="AZI8" s="142"/>
      <c r="AZJ8" s="142"/>
      <c r="AZK8" s="142"/>
      <c r="AZL8" s="142"/>
      <c r="AZM8" s="142"/>
      <c r="AZN8" s="142"/>
      <c r="AZO8" s="142"/>
      <c r="AZP8" s="142"/>
      <c r="AZQ8" s="142"/>
      <c r="AZR8" s="142"/>
      <c r="AZS8" s="142"/>
      <c r="AZT8" s="142"/>
      <c r="AZU8" s="142"/>
      <c r="AZV8" s="142"/>
      <c r="AZW8" s="142"/>
      <c r="AZX8" s="142"/>
      <c r="AZY8" s="142"/>
      <c r="AZZ8" s="142"/>
      <c r="BAA8" s="142"/>
      <c r="BAB8" s="142"/>
      <c r="BAC8" s="142"/>
      <c r="BAD8" s="142"/>
      <c r="BAE8" s="142"/>
      <c r="BAF8" s="142"/>
      <c r="BAG8" s="142"/>
      <c r="BAH8" s="142"/>
      <c r="BAI8" s="142"/>
      <c r="BAJ8" s="142"/>
      <c r="BAK8" s="142"/>
      <c r="BAL8" s="142"/>
      <c r="BAM8" s="142"/>
      <c r="BAN8" s="142"/>
      <c r="BAO8" s="142"/>
      <c r="BAP8" s="142"/>
      <c r="BAQ8" s="142"/>
      <c r="BAR8" s="142"/>
      <c r="BAS8" s="142"/>
      <c r="BAT8" s="142"/>
      <c r="BAU8" s="142"/>
      <c r="BAV8" s="142"/>
      <c r="BAW8" s="142"/>
      <c r="BAX8" s="142"/>
      <c r="BAY8" s="142"/>
      <c r="BAZ8" s="142"/>
      <c r="BBA8" s="142"/>
      <c r="BBB8" s="142"/>
      <c r="BBC8" s="142"/>
      <c r="BBD8" s="142"/>
      <c r="BBE8" s="142"/>
      <c r="BBF8" s="142"/>
      <c r="BBG8" s="142"/>
      <c r="BBH8" s="142"/>
      <c r="BBI8" s="142"/>
      <c r="BBJ8" s="142"/>
      <c r="BBK8" s="142"/>
      <c r="BBL8" s="142"/>
      <c r="BBM8" s="142"/>
      <c r="BBN8" s="142"/>
      <c r="BBO8" s="142"/>
      <c r="BBP8" s="142"/>
      <c r="BBQ8" s="142"/>
      <c r="BBR8" s="142"/>
      <c r="BBS8" s="142"/>
      <c r="BBT8" s="142"/>
      <c r="BBU8" s="142"/>
      <c r="BBV8" s="142"/>
      <c r="BBW8" s="142"/>
      <c r="BBX8" s="142"/>
      <c r="BBY8" s="142"/>
      <c r="BBZ8" s="142"/>
      <c r="BCA8" s="142"/>
      <c r="BCB8" s="142"/>
      <c r="BCC8" s="142"/>
      <c r="BCD8" s="142"/>
      <c r="BCE8" s="142"/>
      <c r="BCF8" s="142"/>
      <c r="BCG8" s="142"/>
      <c r="BCH8" s="142"/>
      <c r="BCI8" s="142"/>
      <c r="BCJ8" s="142"/>
      <c r="BCK8" s="142"/>
      <c r="BCL8" s="142"/>
      <c r="BCM8" s="142"/>
      <c r="BCN8" s="142"/>
      <c r="BCO8" s="142"/>
      <c r="BCP8" s="142"/>
      <c r="BCQ8" s="142"/>
      <c r="BCR8" s="142"/>
      <c r="BCS8" s="142"/>
      <c r="BCT8" s="142"/>
      <c r="BCU8" s="142"/>
      <c r="BCV8" s="142"/>
      <c r="BCW8" s="142"/>
      <c r="BCX8" s="142"/>
      <c r="BCY8" s="142"/>
      <c r="BCZ8" s="142"/>
      <c r="BDA8" s="142"/>
      <c r="BDB8" s="142"/>
      <c r="BDC8" s="142"/>
      <c r="BDD8" s="142"/>
      <c r="BDE8" s="142"/>
      <c r="BDF8" s="142"/>
      <c r="BDG8" s="142"/>
      <c r="BDH8" s="142"/>
      <c r="BDI8" s="142"/>
      <c r="BDJ8" s="142"/>
      <c r="BDK8" s="142"/>
      <c r="BDL8" s="142"/>
      <c r="BDM8" s="142"/>
      <c r="BDN8" s="142"/>
      <c r="BDO8" s="142"/>
      <c r="BDP8" s="142"/>
      <c r="BDQ8" s="142"/>
      <c r="BDR8" s="142"/>
      <c r="BDS8" s="142"/>
      <c r="BDT8" s="142"/>
      <c r="BDU8" s="142"/>
      <c r="BDV8" s="142"/>
      <c r="BDW8" s="142"/>
      <c r="BDX8" s="142"/>
      <c r="BDY8" s="142"/>
      <c r="BDZ8" s="142"/>
      <c r="BEA8" s="142"/>
      <c r="BEB8" s="142"/>
      <c r="BEC8" s="142"/>
      <c r="BED8" s="142"/>
      <c r="BEE8" s="142"/>
      <c r="BEF8" s="142"/>
      <c r="BEG8" s="142"/>
      <c r="BEH8" s="142"/>
      <c r="BEI8" s="142"/>
      <c r="BEJ8" s="142"/>
      <c r="BEK8" s="142"/>
      <c r="BEL8" s="142"/>
      <c r="BEM8" s="142"/>
      <c r="BEN8" s="142"/>
      <c r="BEO8" s="142"/>
      <c r="BEP8" s="142"/>
      <c r="BEQ8" s="142"/>
      <c r="BER8" s="142"/>
      <c r="BES8" s="142"/>
      <c r="BET8" s="142"/>
      <c r="BEU8" s="142"/>
      <c r="BEV8" s="142"/>
      <c r="BEW8" s="142"/>
      <c r="BEX8" s="142"/>
      <c r="BEY8" s="142"/>
      <c r="BEZ8" s="142"/>
      <c r="BFA8" s="142"/>
      <c r="BFB8" s="142"/>
      <c r="BFC8" s="142"/>
      <c r="BFD8" s="142"/>
      <c r="BFE8" s="142"/>
      <c r="BFF8" s="142"/>
      <c r="BFG8" s="142"/>
      <c r="BFH8" s="142"/>
      <c r="BFI8" s="142"/>
      <c r="BFJ8" s="142"/>
      <c r="BFK8" s="142"/>
      <c r="BFL8" s="142"/>
      <c r="BFM8" s="142"/>
      <c r="BFN8" s="142"/>
      <c r="BFO8" s="142"/>
      <c r="BFP8" s="142"/>
      <c r="BFQ8" s="142"/>
      <c r="BFR8" s="142"/>
      <c r="BFS8" s="142"/>
      <c r="BFT8" s="142"/>
      <c r="BFU8" s="142"/>
      <c r="BFV8" s="142"/>
      <c r="BFW8" s="142"/>
      <c r="BFX8" s="142"/>
      <c r="BFY8" s="142"/>
      <c r="BFZ8" s="142"/>
      <c r="BGA8" s="142"/>
      <c r="BGB8" s="142"/>
      <c r="BGC8" s="142"/>
      <c r="BGD8" s="142"/>
      <c r="BGE8" s="142"/>
      <c r="BGF8" s="142"/>
      <c r="BGG8" s="142"/>
      <c r="BGH8" s="142"/>
      <c r="BGI8" s="142"/>
      <c r="BGJ8" s="142"/>
      <c r="BGK8" s="142"/>
      <c r="BGL8" s="142"/>
      <c r="BGM8" s="142"/>
      <c r="BGN8" s="142"/>
      <c r="BGO8" s="142"/>
      <c r="BGP8" s="142"/>
      <c r="BGQ8" s="142"/>
      <c r="BGR8" s="142"/>
      <c r="BGS8" s="142"/>
      <c r="BGT8" s="142"/>
      <c r="BGU8" s="142"/>
      <c r="BGV8" s="142"/>
      <c r="BGW8" s="142"/>
      <c r="BGX8" s="142"/>
      <c r="BGY8" s="142"/>
      <c r="BGZ8" s="142"/>
      <c r="BHA8" s="142"/>
      <c r="BHB8" s="142"/>
      <c r="BHC8" s="142"/>
      <c r="BHD8" s="142"/>
      <c r="BHE8" s="142"/>
      <c r="BHF8" s="142"/>
      <c r="BHG8" s="142"/>
      <c r="BHH8" s="142"/>
      <c r="BHI8" s="142"/>
      <c r="BHJ8" s="142"/>
      <c r="BHK8" s="142"/>
      <c r="BHL8" s="142"/>
      <c r="BHM8" s="142"/>
      <c r="BHN8" s="142"/>
      <c r="BHO8" s="142"/>
      <c r="BHP8" s="142"/>
      <c r="BHQ8" s="142"/>
      <c r="BHR8" s="142"/>
      <c r="BHS8" s="142"/>
      <c r="BHT8" s="142"/>
      <c r="BHU8" s="142"/>
      <c r="BHV8" s="142"/>
      <c r="BHW8" s="142"/>
      <c r="BHX8" s="142"/>
      <c r="BHY8" s="142"/>
      <c r="BHZ8" s="142"/>
      <c r="BIA8" s="142"/>
      <c r="BIB8" s="142"/>
      <c r="BIC8" s="142"/>
      <c r="BID8" s="142"/>
      <c r="BIE8" s="142"/>
      <c r="BIF8" s="142"/>
      <c r="BIG8" s="142"/>
      <c r="BIH8" s="142"/>
      <c r="BII8" s="142"/>
      <c r="BIJ8" s="142"/>
      <c r="BIK8" s="142"/>
      <c r="BIL8" s="142"/>
      <c r="BIM8" s="142"/>
      <c r="BIN8" s="142"/>
      <c r="BIO8" s="142"/>
      <c r="BIP8" s="142"/>
      <c r="BIQ8" s="142"/>
      <c r="BIR8" s="142"/>
      <c r="BIS8" s="142"/>
      <c r="BIT8" s="142"/>
      <c r="BIU8" s="142"/>
      <c r="BIV8" s="142"/>
      <c r="BIW8" s="142"/>
      <c r="BIX8" s="142"/>
      <c r="BIY8" s="142"/>
      <c r="BIZ8" s="142"/>
      <c r="BJA8" s="142"/>
      <c r="BJB8" s="142"/>
      <c r="BJC8" s="142"/>
      <c r="BJD8" s="142"/>
      <c r="BJE8" s="142"/>
      <c r="BJF8" s="142"/>
      <c r="BJG8" s="142"/>
      <c r="BJH8" s="142"/>
      <c r="BJI8" s="142"/>
      <c r="BJJ8" s="142"/>
      <c r="BJK8" s="142"/>
      <c r="BJL8" s="142"/>
      <c r="BJM8" s="142"/>
      <c r="BJN8" s="142"/>
      <c r="BJO8" s="142"/>
      <c r="BJP8" s="142"/>
      <c r="BJQ8" s="142"/>
      <c r="BJR8" s="142"/>
      <c r="BJS8" s="142"/>
      <c r="BJT8" s="142"/>
      <c r="BJU8" s="142"/>
      <c r="BJV8" s="142"/>
      <c r="BJW8" s="142"/>
      <c r="BJX8" s="142"/>
      <c r="BJY8" s="142"/>
      <c r="BJZ8" s="142"/>
      <c r="BKA8" s="142"/>
      <c r="BKB8" s="142"/>
      <c r="BKC8" s="142"/>
      <c r="BKD8" s="142"/>
      <c r="BKE8" s="142"/>
      <c r="BKF8" s="142"/>
      <c r="BKG8" s="142"/>
      <c r="BKH8" s="142"/>
      <c r="BKI8" s="142"/>
      <c r="BKJ8" s="142"/>
      <c r="BKK8" s="142"/>
      <c r="BKL8" s="142"/>
      <c r="BKM8" s="142"/>
      <c r="BKN8" s="142"/>
      <c r="BKO8" s="142"/>
      <c r="BKP8" s="142"/>
      <c r="BKQ8" s="142"/>
      <c r="BKR8" s="142"/>
      <c r="BKS8" s="142"/>
      <c r="BKT8" s="142"/>
      <c r="BKU8" s="142"/>
      <c r="BKV8" s="142"/>
      <c r="BKW8" s="142"/>
      <c r="BKX8" s="142"/>
      <c r="BKY8" s="142"/>
      <c r="BKZ8" s="142"/>
      <c r="BLA8" s="142"/>
      <c r="BLB8" s="142"/>
      <c r="BLC8" s="142"/>
      <c r="BLD8" s="142"/>
      <c r="BLE8" s="142"/>
      <c r="BLF8" s="142"/>
      <c r="BLG8" s="142"/>
      <c r="BLH8" s="142"/>
      <c r="BLI8" s="142"/>
      <c r="BLJ8" s="142"/>
      <c r="BLK8" s="142"/>
      <c r="BLL8" s="142"/>
      <c r="BLM8" s="142"/>
      <c r="BLN8" s="142"/>
      <c r="BLO8" s="142"/>
      <c r="BLP8" s="142"/>
      <c r="BLQ8" s="142"/>
      <c r="BLR8" s="142"/>
      <c r="BLS8" s="142"/>
      <c r="BLT8" s="142"/>
      <c r="BLU8" s="142"/>
      <c r="BLV8" s="142"/>
      <c r="BLW8" s="142"/>
      <c r="BLX8" s="142"/>
      <c r="BLY8" s="142"/>
      <c r="BLZ8" s="142"/>
      <c r="BMA8" s="142"/>
      <c r="BMB8" s="142"/>
      <c r="BMC8" s="142"/>
      <c r="BMD8" s="142"/>
      <c r="BME8" s="142"/>
      <c r="BMF8" s="142"/>
      <c r="BMG8" s="142"/>
      <c r="BMH8" s="142"/>
      <c r="BMI8" s="142"/>
      <c r="BMJ8" s="142"/>
      <c r="BMK8" s="142"/>
      <c r="BML8" s="142"/>
      <c r="BMM8" s="142"/>
      <c r="BMN8" s="142"/>
      <c r="BMO8" s="142"/>
      <c r="BMP8" s="142"/>
      <c r="BMQ8" s="142"/>
      <c r="BMR8" s="142"/>
      <c r="BMS8" s="142"/>
      <c r="BMT8" s="142"/>
      <c r="BMU8" s="142"/>
      <c r="BMV8" s="142"/>
      <c r="BMW8" s="142"/>
      <c r="BMX8" s="142"/>
      <c r="BMY8" s="142"/>
      <c r="BMZ8" s="142"/>
      <c r="BNA8" s="142"/>
      <c r="BNB8" s="142"/>
      <c r="BNC8" s="142"/>
      <c r="BND8" s="142"/>
      <c r="BNE8" s="142"/>
      <c r="BNF8" s="142"/>
      <c r="BNG8" s="142"/>
      <c r="BNH8" s="142"/>
      <c r="BNI8" s="142"/>
      <c r="BNJ8" s="142"/>
      <c r="BNK8" s="142"/>
      <c r="BNL8" s="142"/>
      <c r="BNM8" s="142"/>
      <c r="BNN8" s="142"/>
      <c r="BNO8" s="142"/>
      <c r="BNP8" s="142"/>
      <c r="BNQ8" s="142"/>
      <c r="BNR8" s="142"/>
      <c r="BNS8" s="142"/>
      <c r="BNT8" s="142"/>
      <c r="BNU8" s="142"/>
      <c r="BNV8" s="142"/>
      <c r="BNW8" s="142"/>
      <c r="BNX8" s="142"/>
      <c r="BNY8" s="142"/>
      <c r="BNZ8" s="142"/>
      <c r="BOA8" s="142"/>
      <c r="BOB8" s="142"/>
      <c r="BOC8" s="142"/>
      <c r="BOD8" s="142"/>
      <c r="BOE8" s="142"/>
      <c r="BOF8" s="142"/>
      <c r="BOG8" s="142"/>
      <c r="BOH8" s="142"/>
      <c r="BOI8" s="142"/>
      <c r="BOJ8" s="142"/>
      <c r="BOK8" s="142"/>
      <c r="BOL8" s="142"/>
      <c r="BOM8" s="142"/>
      <c r="BON8" s="142"/>
      <c r="BOO8" s="142"/>
      <c r="BOP8" s="142"/>
      <c r="BOQ8" s="142"/>
      <c r="BOR8" s="142"/>
      <c r="BOS8" s="142"/>
      <c r="BOT8" s="142"/>
      <c r="BOU8" s="142"/>
      <c r="BOV8" s="142"/>
      <c r="BOW8" s="142"/>
      <c r="BOX8" s="142"/>
      <c r="BOY8" s="142"/>
      <c r="BOZ8" s="142"/>
      <c r="BPA8" s="142"/>
      <c r="BPB8" s="142"/>
      <c r="BPC8" s="142"/>
      <c r="BPD8" s="142"/>
      <c r="BPE8" s="142"/>
      <c r="BPF8" s="142"/>
      <c r="BPG8" s="142"/>
      <c r="BPH8" s="142"/>
      <c r="BPI8" s="142"/>
      <c r="BPJ8" s="142"/>
      <c r="BPK8" s="142"/>
      <c r="BPL8" s="142"/>
      <c r="BPM8" s="142"/>
      <c r="BPN8" s="142"/>
      <c r="BPO8" s="142"/>
      <c r="BPP8" s="142"/>
      <c r="BPQ8" s="142"/>
      <c r="BPR8" s="142"/>
      <c r="BPS8" s="142"/>
      <c r="BPT8" s="142"/>
      <c r="BPU8" s="142"/>
      <c r="BPV8" s="142"/>
      <c r="BPW8" s="142"/>
      <c r="BPX8" s="142"/>
      <c r="BPY8" s="142"/>
      <c r="BPZ8" s="142"/>
      <c r="BQA8" s="142"/>
      <c r="BQB8" s="142"/>
      <c r="BQC8" s="142"/>
      <c r="BQD8" s="142"/>
      <c r="BQE8" s="142"/>
      <c r="BQF8" s="142"/>
      <c r="BQG8" s="142"/>
      <c r="BQH8" s="142"/>
      <c r="BQI8" s="142"/>
      <c r="BQJ8" s="142"/>
      <c r="BQK8" s="142"/>
      <c r="BQL8" s="142"/>
      <c r="BQM8" s="142"/>
      <c r="BQN8" s="142"/>
      <c r="BQO8" s="142"/>
      <c r="BQP8" s="142"/>
      <c r="BQQ8" s="142"/>
      <c r="BQR8" s="142"/>
      <c r="BQS8" s="142"/>
      <c r="BQT8" s="142"/>
      <c r="BQU8" s="142"/>
      <c r="BQV8" s="142"/>
      <c r="BQW8" s="142"/>
      <c r="BQX8" s="142"/>
      <c r="BQY8" s="142"/>
      <c r="BQZ8" s="142"/>
      <c r="BRA8" s="142"/>
      <c r="BRB8" s="142"/>
      <c r="BRC8" s="142"/>
      <c r="BRD8" s="142"/>
      <c r="BRE8" s="142"/>
      <c r="BRF8" s="142"/>
      <c r="BRG8" s="142"/>
      <c r="BRH8" s="142"/>
      <c r="BRI8" s="142"/>
      <c r="BRJ8" s="142"/>
      <c r="BRK8" s="142"/>
      <c r="BRL8" s="142"/>
      <c r="BRM8" s="142"/>
      <c r="BRN8" s="142"/>
      <c r="BRO8" s="142"/>
      <c r="BRP8" s="142"/>
      <c r="BRQ8" s="142"/>
      <c r="BRR8" s="142"/>
      <c r="BRS8" s="142"/>
      <c r="BRT8" s="142"/>
      <c r="BRU8" s="142"/>
      <c r="BRV8" s="142"/>
      <c r="BRW8" s="142"/>
      <c r="BRX8" s="142"/>
      <c r="BRY8" s="142"/>
      <c r="BRZ8" s="142"/>
      <c r="BSA8" s="142"/>
      <c r="BSB8" s="142"/>
      <c r="BSC8" s="142"/>
      <c r="BSD8" s="142"/>
      <c r="BSE8" s="142"/>
      <c r="BSF8" s="142"/>
      <c r="BSG8" s="142"/>
      <c r="BSH8" s="142"/>
      <c r="BSI8" s="142"/>
      <c r="BSJ8" s="142"/>
      <c r="BSK8" s="142"/>
      <c r="BSL8" s="142"/>
      <c r="BSM8" s="142"/>
      <c r="BSN8" s="142"/>
      <c r="BSO8" s="142"/>
      <c r="BSP8" s="142"/>
      <c r="BSQ8" s="142"/>
      <c r="BSR8" s="142"/>
      <c r="BSS8" s="142"/>
      <c r="BST8" s="142"/>
      <c r="BSU8" s="142"/>
      <c r="BSV8" s="142"/>
      <c r="BSW8" s="142"/>
      <c r="BSX8" s="142"/>
      <c r="BSY8" s="142"/>
      <c r="BSZ8" s="142"/>
      <c r="BTA8" s="142"/>
      <c r="BTB8" s="142"/>
      <c r="BTC8" s="142"/>
      <c r="BTD8" s="142"/>
      <c r="BTE8" s="142"/>
      <c r="BTF8" s="142"/>
      <c r="BTG8" s="142"/>
      <c r="BTH8" s="142"/>
      <c r="BTI8" s="142"/>
      <c r="BTJ8" s="142"/>
      <c r="BTK8" s="142"/>
      <c r="BTL8" s="142"/>
      <c r="BTM8" s="142"/>
      <c r="BTN8" s="142"/>
      <c r="BTO8" s="142"/>
      <c r="BTP8" s="142"/>
      <c r="BTQ8" s="142"/>
      <c r="BTR8" s="142"/>
      <c r="BTS8" s="142"/>
      <c r="BTT8" s="142"/>
      <c r="BTU8" s="142"/>
      <c r="BTV8" s="142"/>
      <c r="BTW8" s="142"/>
      <c r="BTX8" s="142"/>
      <c r="BTY8" s="142"/>
      <c r="BTZ8" s="142"/>
      <c r="BUA8" s="142"/>
      <c r="BUB8" s="142"/>
      <c r="BUC8" s="142"/>
      <c r="BUD8" s="142"/>
      <c r="BUE8" s="142"/>
      <c r="BUF8" s="142"/>
      <c r="BUG8" s="142"/>
      <c r="BUH8" s="142"/>
      <c r="BUI8" s="142"/>
      <c r="BUJ8" s="142"/>
      <c r="BUK8" s="142"/>
      <c r="BUL8" s="142"/>
      <c r="BUM8" s="142"/>
      <c r="BUN8" s="142"/>
      <c r="BUO8" s="142"/>
      <c r="BUP8" s="142"/>
      <c r="BUQ8" s="142"/>
      <c r="BUR8" s="142"/>
      <c r="BUS8" s="142"/>
      <c r="BUT8" s="142"/>
      <c r="BUU8" s="142"/>
      <c r="BUV8" s="142"/>
      <c r="BUW8" s="142"/>
      <c r="BUX8" s="142"/>
      <c r="BUY8" s="142"/>
      <c r="BUZ8" s="142"/>
      <c r="BVA8" s="142"/>
      <c r="BVB8" s="142"/>
      <c r="BVC8" s="142"/>
      <c r="BVD8" s="142"/>
      <c r="BVE8" s="142"/>
      <c r="BVF8" s="142"/>
      <c r="BVG8" s="142"/>
      <c r="BVH8" s="142"/>
      <c r="BVI8" s="142"/>
      <c r="BVJ8" s="142"/>
      <c r="BVK8" s="142"/>
      <c r="BVL8" s="142"/>
      <c r="BVM8" s="142"/>
      <c r="BVN8" s="142"/>
      <c r="BVO8" s="142"/>
      <c r="BVP8" s="142"/>
      <c r="BVQ8" s="142"/>
      <c r="BVR8" s="142"/>
      <c r="BVS8" s="142"/>
      <c r="BVT8" s="142"/>
      <c r="BVU8" s="142"/>
      <c r="BVV8" s="142"/>
      <c r="BVW8" s="142"/>
      <c r="BVX8" s="142"/>
      <c r="BVY8" s="142"/>
      <c r="BVZ8" s="142"/>
      <c r="BWA8" s="142"/>
      <c r="BWB8" s="142"/>
      <c r="BWC8" s="142"/>
      <c r="BWD8" s="142"/>
      <c r="BWE8" s="142"/>
      <c r="BWF8" s="142"/>
      <c r="BWG8" s="142"/>
      <c r="BWH8" s="142"/>
      <c r="BWI8" s="142"/>
      <c r="BWJ8" s="142"/>
      <c r="BWK8" s="142"/>
      <c r="BWL8" s="142"/>
      <c r="BWM8" s="142"/>
      <c r="BWN8" s="142"/>
      <c r="BWO8" s="142"/>
      <c r="BWP8" s="142"/>
      <c r="BWQ8" s="142"/>
      <c r="BWR8" s="142"/>
      <c r="BWS8" s="142"/>
      <c r="BWT8" s="142"/>
      <c r="BWU8" s="142"/>
      <c r="BWV8" s="142"/>
      <c r="BWW8" s="142"/>
      <c r="BWX8" s="142"/>
      <c r="BWY8" s="142"/>
      <c r="BWZ8" s="142"/>
      <c r="BXA8" s="142"/>
      <c r="BXB8" s="142"/>
      <c r="BXC8" s="142"/>
      <c r="BXD8" s="142"/>
      <c r="BXE8" s="142"/>
      <c r="BXF8" s="142"/>
      <c r="BXG8" s="142"/>
      <c r="BXH8" s="142"/>
      <c r="BXI8" s="142"/>
      <c r="BXJ8" s="142"/>
      <c r="BXK8" s="142"/>
      <c r="BXL8" s="142"/>
      <c r="BXM8" s="142"/>
      <c r="BXN8" s="142"/>
      <c r="BXO8" s="142"/>
      <c r="BXP8" s="142"/>
      <c r="BXQ8" s="142"/>
      <c r="BXR8" s="142"/>
      <c r="BXS8" s="142"/>
      <c r="BXT8" s="142"/>
      <c r="BXU8" s="142"/>
      <c r="BXV8" s="142"/>
      <c r="BXW8" s="142"/>
      <c r="BXX8" s="142"/>
      <c r="BXY8" s="142"/>
      <c r="BXZ8" s="142"/>
      <c r="BYA8" s="142"/>
      <c r="BYB8" s="142"/>
      <c r="BYC8" s="142"/>
      <c r="BYD8" s="142"/>
      <c r="BYE8" s="142"/>
      <c r="BYF8" s="142"/>
      <c r="BYG8" s="142"/>
      <c r="BYH8" s="142"/>
      <c r="BYI8" s="142"/>
      <c r="BYJ8" s="142"/>
      <c r="BYK8" s="142"/>
      <c r="BYL8" s="142"/>
      <c r="BYM8" s="142"/>
      <c r="BYN8" s="142"/>
      <c r="BYO8" s="142"/>
      <c r="BYP8" s="142"/>
      <c r="BYQ8" s="142"/>
      <c r="BYR8" s="142"/>
      <c r="BYS8" s="142"/>
      <c r="BYT8" s="142"/>
      <c r="BYU8" s="142"/>
      <c r="BYV8" s="142"/>
      <c r="BYW8" s="142"/>
      <c r="BYX8" s="142"/>
      <c r="BYY8" s="142"/>
      <c r="BYZ8" s="142"/>
      <c r="BZA8" s="142"/>
      <c r="BZB8" s="142"/>
      <c r="BZC8" s="142"/>
      <c r="BZD8" s="142"/>
      <c r="BZE8" s="142"/>
      <c r="BZF8" s="142"/>
      <c r="BZG8" s="142"/>
      <c r="BZH8" s="142"/>
      <c r="BZI8" s="142"/>
      <c r="BZJ8" s="142"/>
      <c r="BZK8" s="142"/>
      <c r="BZL8" s="142"/>
      <c r="BZM8" s="142"/>
      <c r="BZN8" s="142"/>
      <c r="BZO8" s="142"/>
      <c r="BZP8" s="142"/>
      <c r="BZQ8" s="142"/>
      <c r="BZR8" s="142"/>
      <c r="BZS8" s="142"/>
      <c r="BZT8" s="142"/>
      <c r="BZU8" s="142"/>
      <c r="BZV8" s="142"/>
      <c r="BZW8" s="142"/>
      <c r="BZX8" s="142"/>
      <c r="BZY8" s="142"/>
      <c r="BZZ8" s="142"/>
      <c r="CAA8" s="142"/>
      <c r="CAB8" s="142"/>
      <c r="CAC8" s="142"/>
      <c r="CAD8" s="142"/>
      <c r="CAE8" s="142"/>
      <c r="CAF8" s="142"/>
      <c r="CAG8" s="142"/>
      <c r="CAH8" s="142"/>
      <c r="CAI8" s="142"/>
      <c r="CAJ8" s="142"/>
      <c r="CAK8" s="142"/>
      <c r="CAL8" s="142"/>
      <c r="CAM8" s="142"/>
      <c r="CAN8" s="142"/>
      <c r="CAO8" s="142"/>
      <c r="CAP8" s="142"/>
      <c r="CAQ8" s="142"/>
      <c r="CAR8" s="142"/>
      <c r="CAS8" s="142"/>
      <c r="CAT8" s="142"/>
      <c r="CAU8" s="142"/>
      <c r="CAV8" s="142"/>
      <c r="CAW8" s="142"/>
      <c r="CAX8" s="142"/>
      <c r="CAY8" s="142"/>
      <c r="CAZ8" s="142"/>
      <c r="CBA8" s="142"/>
      <c r="CBB8" s="142"/>
      <c r="CBC8" s="142"/>
      <c r="CBD8" s="142"/>
      <c r="CBE8" s="142"/>
      <c r="CBF8" s="142"/>
      <c r="CBG8" s="142"/>
      <c r="CBH8" s="142"/>
      <c r="CBI8" s="142"/>
      <c r="CBJ8" s="142"/>
      <c r="CBK8" s="142"/>
      <c r="CBL8" s="142"/>
      <c r="CBM8" s="142"/>
      <c r="CBN8" s="142"/>
      <c r="CBO8" s="142"/>
      <c r="CBP8" s="142"/>
      <c r="CBQ8" s="142"/>
      <c r="CBR8" s="142"/>
      <c r="CBS8" s="142"/>
      <c r="CBT8" s="142"/>
      <c r="CBU8" s="142"/>
      <c r="CBV8" s="142"/>
      <c r="CBW8" s="142"/>
      <c r="CBX8" s="142"/>
      <c r="CBY8" s="142"/>
      <c r="CBZ8" s="142"/>
      <c r="CCA8" s="142"/>
      <c r="CCB8" s="142"/>
      <c r="CCC8" s="142"/>
      <c r="CCD8" s="142"/>
      <c r="CCE8" s="142"/>
      <c r="CCF8" s="142"/>
      <c r="CCG8" s="142"/>
      <c r="CCH8" s="142"/>
      <c r="CCI8" s="142"/>
      <c r="CCJ8" s="142"/>
      <c r="CCK8" s="142"/>
      <c r="CCL8" s="142"/>
      <c r="CCM8" s="142"/>
      <c r="CCN8" s="142"/>
      <c r="CCO8" s="142"/>
      <c r="CCP8" s="142"/>
      <c r="CCQ8" s="142"/>
      <c r="CCR8" s="142"/>
      <c r="CCS8" s="142"/>
      <c r="CCT8" s="142"/>
      <c r="CCU8" s="142"/>
      <c r="CCV8" s="142"/>
      <c r="CCW8" s="142"/>
      <c r="CCX8" s="142"/>
      <c r="CCY8" s="142"/>
      <c r="CCZ8" s="142"/>
      <c r="CDA8" s="142"/>
      <c r="CDB8" s="142"/>
      <c r="CDC8" s="142"/>
      <c r="CDD8" s="142"/>
      <c r="CDE8" s="142"/>
      <c r="CDF8" s="142"/>
      <c r="CDG8" s="142"/>
      <c r="CDH8" s="142"/>
      <c r="CDI8" s="142"/>
      <c r="CDJ8" s="142"/>
      <c r="CDK8" s="142"/>
      <c r="CDL8" s="142"/>
      <c r="CDM8" s="142"/>
      <c r="CDN8" s="142"/>
      <c r="CDO8" s="142"/>
      <c r="CDP8" s="142"/>
      <c r="CDQ8" s="142"/>
      <c r="CDR8" s="142"/>
      <c r="CDS8" s="142"/>
      <c r="CDT8" s="142"/>
      <c r="CDU8" s="142"/>
      <c r="CDV8" s="142"/>
      <c r="CDW8" s="142"/>
      <c r="CDX8" s="142"/>
      <c r="CDY8" s="142"/>
      <c r="CDZ8" s="142"/>
      <c r="CEA8" s="142"/>
      <c r="CEB8" s="142"/>
      <c r="CEC8" s="142"/>
      <c r="CED8" s="142"/>
      <c r="CEE8" s="142"/>
      <c r="CEF8" s="142"/>
      <c r="CEG8" s="142"/>
      <c r="CEH8" s="142"/>
      <c r="CEI8" s="142"/>
      <c r="CEJ8" s="142"/>
      <c r="CEK8" s="142"/>
      <c r="CEL8" s="142"/>
      <c r="CEM8" s="142"/>
      <c r="CEN8" s="142"/>
      <c r="CEO8" s="142"/>
      <c r="CEP8" s="142"/>
      <c r="CEQ8" s="142"/>
      <c r="CER8" s="142"/>
      <c r="CES8" s="142"/>
      <c r="CET8" s="142"/>
      <c r="CEU8" s="142"/>
      <c r="CEV8" s="142"/>
      <c r="CEW8" s="142"/>
      <c r="CEX8" s="142"/>
      <c r="CEY8" s="142"/>
      <c r="CEZ8" s="142"/>
      <c r="CFA8" s="142"/>
      <c r="CFB8" s="142"/>
      <c r="CFC8" s="142"/>
      <c r="CFD8" s="142"/>
      <c r="CFE8" s="142"/>
      <c r="CFF8" s="142"/>
      <c r="CFG8" s="142"/>
      <c r="CFH8" s="142"/>
      <c r="CFI8" s="142"/>
      <c r="CFJ8" s="142"/>
      <c r="CFK8" s="142"/>
      <c r="CFL8" s="142"/>
      <c r="CFM8" s="142"/>
      <c r="CFN8" s="142"/>
      <c r="CFO8" s="142"/>
      <c r="CFP8" s="142"/>
      <c r="CFQ8" s="142"/>
      <c r="CFR8" s="142"/>
      <c r="CFS8" s="142"/>
      <c r="CFT8" s="142"/>
      <c r="CFU8" s="142"/>
      <c r="CFV8" s="142"/>
      <c r="CFW8" s="142"/>
      <c r="CFX8" s="142"/>
      <c r="CFY8" s="142"/>
      <c r="CFZ8" s="142"/>
      <c r="CGA8" s="142"/>
      <c r="CGB8" s="142"/>
      <c r="CGC8" s="142"/>
      <c r="CGD8" s="142"/>
      <c r="CGE8" s="142"/>
      <c r="CGF8" s="142"/>
      <c r="CGG8" s="142"/>
      <c r="CGH8" s="142"/>
      <c r="CGI8" s="142"/>
      <c r="CGJ8" s="142"/>
      <c r="CGK8" s="142"/>
      <c r="CGL8" s="142"/>
      <c r="CGM8" s="142"/>
      <c r="CGN8" s="142"/>
      <c r="CGO8" s="142"/>
      <c r="CGP8" s="142"/>
      <c r="CGQ8" s="142"/>
      <c r="CGR8" s="142"/>
      <c r="CGS8" s="142"/>
      <c r="CGT8" s="142"/>
      <c r="CGU8" s="142"/>
      <c r="CGV8" s="142"/>
      <c r="CGW8" s="142"/>
      <c r="CGX8" s="142"/>
      <c r="CGY8" s="142"/>
      <c r="CGZ8" s="142"/>
      <c r="CHA8" s="142"/>
      <c r="CHB8" s="142"/>
      <c r="CHC8" s="142"/>
      <c r="CHD8" s="142"/>
      <c r="CHE8" s="142"/>
      <c r="CHF8" s="142"/>
      <c r="CHG8" s="142"/>
      <c r="CHH8" s="142"/>
      <c r="CHI8" s="142"/>
      <c r="CHJ8" s="142"/>
      <c r="CHK8" s="142"/>
      <c r="CHL8" s="142"/>
      <c r="CHM8" s="142"/>
      <c r="CHN8" s="142"/>
      <c r="CHO8" s="142"/>
      <c r="CHP8" s="142"/>
      <c r="CHQ8" s="142"/>
      <c r="CHR8" s="142"/>
      <c r="CHS8" s="142"/>
      <c r="CHT8" s="142"/>
      <c r="CHU8" s="142"/>
      <c r="CHV8" s="142"/>
      <c r="CHW8" s="142"/>
      <c r="CHX8" s="142"/>
      <c r="CHY8" s="142"/>
      <c r="CHZ8" s="142"/>
      <c r="CIA8" s="142"/>
      <c r="CIB8" s="142"/>
      <c r="CIC8" s="142"/>
      <c r="CID8" s="142"/>
      <c r="CIE8" s="142"/>
      <c r="CIF8" s="142"/>
      <c r="CIG8" s="142"/>
      <c r="CIH8" s="142"/>
      <c r="CII8" s="142"/>
      <c r="CIJ8" s="142"/>
      <c r="CIK8" s="142"/>
      <c r="CIL8" s="142"/>
      <c r="CIM8" s="142"/>
      <c r="CIN8" s="142"/>
      <c r="CIO8" s="142"/>
      <c r="CIP8" s="142"/>
      <c r="CIQ8" s="142"/>
      <c r="CIR8" s="142"/>
      <c r="CIS8" s="142"/>
      <c r="CIT8" s="142"/>
      <c r="CIU8" s="142"/>
      <c r="CIV8" s="142"/>
      <c r="CIW8" s="142"/>
      <c r="CIX8" s="142"/>
      <c r="CIY8" s="142"/>
      <c r="CIZ8" s="142"/>
      <c r="CJA8" s="142"/>
      <c r="CJB8" s="142"/>
      <c r="CJC8" s="142"/>
      <c r="CJD8" s="142"/>
      <c r="CJE8" s="142"/>
      <c r="CJF8" s="142"/>
      <c r="CJG8" s="142"/>
      <c r="CJH8" s="142"/>
      <c r="CJI8" s="142"/>
      <c r="CJJ8" s="142"/>
      <c r="CJK8" s="142"/>
      <c r="CJL8" s="142"/>
      <c r="CJM8" s="142"/>
      <c r="CJN8" s="142"/>
      <c r="CJO8" s="142"/>
      <c r="CJP8" s="142"/>
      <c r="CJQ8" s="142"/>
      <c r="CJR8" s="142"/>
      <c r="CJS8" s="142"/>
      <c r="CJT8" s="142"/>
      <c r="CJU8" s="142"/>
      <c r="CJV8" s="142"/>
      <c r="CJW8" s="142"/>
      <c r="CJX8" s="142"/>
      <c r="CJY8" s="142"/>
      <c r="CJZ8" s="142"/>
      <c r="CKA8" s="142"/>
      <c r="CKB8" s="142"/>
      <c r="CKC8" s="142"/>
      <c r="CKD8" s="142"/>
      <c r="CKE8" s="142"/>
      <c r="CKF8" s="142"/>
      <c r="CKG8" s="142"/>
      <c r="CKH8" s="142"/>
      <c r="CKI8" s="142"/>
      <c r="CKJ8" s="142"/>
      <c r="CKK8" s="142"/>
      <c r="CKL8" s="142"/>
      <c r="CKM8" s="142"/>
      <c r="CKN8" s="142"/>
      <c r="CKO8" s="142"/>
      <c r="CKP8" s="142"/>
      <c r="CKQ8" s="142"/>
      <c r="CKR8" s="142"/>
      <c r="CKS8" s="142"/>
      <c r="CKT8" s="142"/>
      <c r="CKU8" s="142"/>
      <c r="CKV8" s="142"/>
      <c r="CKW8" s="142"/>
      <c r="CKX8" s="142"/>
      <c r="CKY8" s="142"/>
      <c r="CKZ8" s="142"/>
      <c r="CLA8" s="142"/>
      <c r="CLB8" s="142"/>
      <c r="CLC8" s="142"/>
      <c r="CLD8" s="142"/>
      <c r="CLE8" s="142"/>
      <c r="CLF8" s="142"/>
      <c r="CLG8" s="142"/>
      <c r="CLH8" s="142"/>
      <c r="CLI8" s="142"/>
      <c r="CLJ8" s="142"/>
      <c r="CLK8" s="142"/>
      <c r="CLL8" s="142"/>
      <c r="CLM8" s="142"/>
      <c r="CLN8" s="142"/>
      <c r="CLO8" s="142"/>
      <c r="CLP8" s="142"/>
      <c r="CLQ8" s="142"/>
      <c r="CLR8" s="142"/>
      <c r="CLS8" s="142"/>
      <c r="CLT8" s="142"/>
      <c r="CLU8" s="142"/>
      <c r="CLV8" s="142"/>
      <c r="CLW8" s="142"/>
      <c r="CLX8" s="142"/>
      <c r="CLY8" s="142"/>
      <c r="CLZ8" s="142"/>
      <c r="CMA8" s="142"/>
      <c r="CMB8" s="142"/>
      <c r="CMC8" s="142"/>
      <c r="CMD8" s="142"/>
      <c r="CME8" s="142"/>
      <c r="CMF8" s="142"/>
      <c r="CMG8" s="142"/>
      <c r="CMH8" s="142"/>
      <c r="CMI8" s="142"/>
      <c r="CMJ8" s="142"/>
      <c r="CMK8" s="142"/>
      <c r="CML8" s="142"/>
      <c r="CMM8" s="142"/>
      <c r="CMN8" s="142"/>
      <c r="CMO8" s="142"/>
      <c r="CMP8" s="142"/>
      <c r="CMQ8" s="142"/>
      <c r="CMR8" s="142"/>
      <c r="CMS8" s="142"/>
      <c r="CMT8" s="142"/>
      <c r="CMU8" s="142"/>
      <c r="CMV8" s="142"/>
      <c r="CMW8" s="142"/>
      <c r="CMX8" s="142"/>
      <c r="CMY8" s="142"/>
      <c r="CMZ8" s="142"/>
      <c r="CNA8" s="142"/>
      <c r="CNB8" s="142"/>
      <c r="CNC8" s="142"/>
      <c r="CND8" s="142"/>
      <c r="CNE8" s="142"/>
      <c r="CNF8" s="142"/>
      <c r="CNG8" s="142"/>
      <c r="CNH8" s="142"/>
      <c r="CNI8" s="142"/>
      <c r="CNJ8" s="142"/>
      <c r="CNK8" s="142"/>
      <c r="CNL8" s="142"/>
      <c r="CNM8" s="142"/>
      <c r="CNN8" s="142"/>
      <c r="CNO8" s="142"/>
      <c r="CNP8" s="142"/>
      <c r="CNQ8" s="142"/>
      <c r="CNR8" s="142"/>
      <c r="CNS8" s="142"/>
      <c r="CNT8" s="142"/>
      <c r="CNU8" s="142"/>
      <c r="CNV8" s="142"/>
      <c r="CNW8" s="142"/>
      <c r="CNX8" s="142"/>
      <c r="CNY8" s="142"/>
      <c r="CNZ8" s="142"/>
      <c r="COA8" s="142"/>
      <c r="COB8" s="142"/>
      <c r="COC8" s="142"/>
      <c r="COD8" s="142"/>
      <c r="COE8" s="142"/>
      <c r="COF8" s="142"/>
      <c r="COG8" s="142"/>
      <c r="COH8" s="142"/>
      <c r="COI8" s="142"/>
      <c r="COJ8" s="142"/>
      <c r="COK8" s="142"/>
      <c r="COL8" s="142"/>
      <c r="COM8" s="142"/>
      <c r="CON8" s="142"/>
      <c r="COO8" s="142"/>
      <c r="COP8" s="142"/>
      <c r="COQ8" s="142"/>
      <c r="COR8" s="142"/>
      <c r="COS8" s="142"/>
      <c r="COT8" s="142"/>
      <c r="COU8" s="142"/>
      <c r="COV8" s="142"/>
      <c r="COW8" s="142"/>
      <c r="COX8" s="142"/>
      <c r="COY8" s="142"/>
      <c r="COZ8" s="142"/>
      <c r="CPA8" s="142"/>
      <c r="CPB8" s="142"/>
      <c r="CPC8" s="142"/>
      <c r="CPD8" s="142"/>
      <c r="CPE8" s="142"/>
      <c r="CPF8" s="142"/>
      <c r="CPG8" s="142"/>
      <c r="CPH8" s="142"/>
      <c r="CPI8" s="142"/>
      <c r="CPJ8" s="142"/>
      <c r="CPK8" s="142"/>
      <c r="CPL8" s="142"/>
      <c r="CPM8" s="142"/>
      <c r="CPN8" s="142"/>
      <c r="CPO8" s="142"/>
      <c r="CPP8" s="142"/>
      <c r="CPQ8" s="142"/>
      <c r="CPR8" s="142"/>
      <c r="CPS8" s="142"/>
      <c r="CPT8" s="142"/>
      <c r="CPU8" s="142"/>
      <c r="CPV8" s="142"/>
      <c r="CPW8" s="142"/>
      <c r="CPX8" s="142"/>
      <c r="CPY8" s="142"/>
      <c r="CPZ8" s="142"/>
      <c r="CQA8" s="142"/>
      <c r="CQB8" s="142"/>
      <c r="CQC8" s="142"/>
      <c r="CQD8" s="142"/>
      <c r="CQE8" s="142"/>
      <c r="CQF8" s="142"/>
      <c r="CQG8" s="142"/>
      <c r="CQH8" s="142"/>
      <c r="CQI8" s="142"/>
      <c r="CQJ8" s="142"/>
      <c r="CQK8" s="142"/>
      <c r="CQL8" s="142"/>
      <c r="CQM8" s="142"/>
      <c r="CQN8" s="142"/>
      <c r="CQO8" s="142"/>
      <c r="CQP8" s="142"/>
      <c r="CQQ8" s="142"/>
      <c r="CQR8" s="142"/>
      <c r="CQS8" s="142"/>
      <c r="CQT8" s="142"/>
      <c r="CQU8" s="142"/>
      <c r="CQV8" s="142"/>
      <c r="CQW8" s="142"/>
      <c r="CQX8" s="142"/>
      <c r="CQY8" s="142"/>
      <c r="CQZ8" s="142"/>
      <c r="CRA8" s="142"/>
      <c r="CRB8" s="142"/>
      <c r="CRC8" s="142"/>
      <c r="CRD8" s="142"/>
      <c r="CRE8" s="142"/>
      <c r="CRF8" s="142"/>
      <c r="CRG8" s="142"/>
      <c r="CRH8" s="142"/>
      <c r="CRI8" s="142"/>
      <c r="CRJ8" s="142"/>
      <c r="CRK8" s="142"/>
      <c r="CRL8" s="142"/>
      <c r="CRM8" s="142"/>
      <c r="CRN8" s="142"/>
      <c r="CRO8" s="142"/>
      <c r="CRP8" s="142"/>
      <c r="CRQ8" s="142"/>
      <c r="CRR8" s="142"/>
      <c r="CRS8" s="142"/>
      <c r="CRT8" s="142"/>
      <c r="CRU8" s="142"/>
      <c r="CRV8" s="142"/>
      <c r="CRW8" s="142"/>
      <c r="CRX8" s="142"/>
      <c r="CRY8" s="142"/>
      <c r="CRZ8" s="142"/>
      <c r="CSA8" s="142"/>
      <c r="CSB8" s="142"/>
      <c r="CSC8" s="142"/>
      <c r="CSD8" s="142"/>
      <c r="CSE8" s="142"/>
      <c r="CSF8" s="142"/>
      <c r="CSG8" s="142"/>
      <c r="CSH8" s="142"/>
      <c r="CSI8" s="142"/>
      <c r="CSJ8" s="142"/>
      <c r="CSK8" s="142"/>
      <c r="CSL8" s="142"/>
      <c r="CSM8" s="142"/>
      <c r="CSN8" s="142"/>
      <c r="CSO8" s="142"/>
      <c r="CSP8" s="142"/>
      <c r="CSQ8" s="142"/>
      <c r="CSR8" s="142"/>
      <c r="CSS8" s="142"/>
      <c r="CST8" s="142"/>
      <c r="CSU8" s="142"/>
      <c r="CSV8" s="142"/>
      <c r="CSW8" s="142"/>
      <c r="CSX8" s="142"/>
      <c r="CSY8" s="142"/>
      <c r="CSZ8" s="142"/>
      <c r="CTA8" s="142"/>
      <c r="CTB8" s="142"/>
      <c r="CTC8" s="142"/>
      <c r="CTD8" s="142"/>
      <c r="CTE8" s="142"/>
      <c r="CTF8" s="142"/>
      <c r="CTG8" s="142"/>
      <c r="CTH8" s="142"/>
      <c r="CTI8" s="142"/>
      <c r="CTJ8" s="142"/>
      <c r="CTK8" s="142"/>
      <c r="CTL8" s="142"/>
      <c r="CTM8" s="142"/>
      <c r="CTN8" s="142"/>
      <c r="CTO8" s="142"/>
      <c r="CTP8" s="142"/>
      <c r="CTQ8" s="142"/>
      <c r="CTR8" s="142"/>
      <c r="CTS8" s="142"/>
      <c r="CTT8" s="142"/>
      <c r="CTU8" s="142"/>
      <c r="CTV8" s="142"/>
      <c r="CTW8" s="142"/>
      <c r="CTX8" s="142"/>
      <c r="CTY8" s="142"/>
      <c r="CTZ8" s="142"/>
      <c r="CUA8" s="142"/>
      <c r="CUB8" s="142"/>
      <c r="CUC8" s="142"/>
      <c r="CUD8" s="142"/>
      <c r="CUE8" s="142"/>
      <c r="CUF8" s="142"/>
      <c r="CUG8" s="142"/>
      <c r="CUH8" s="142"/>
      <c r="CUI8" s="142"/>
      <c r="CUJ8" s="142"/>
      <c r="CUK8" s="142"/>
      <c r="CUL8" s="142"/>
      <c r="CUM8" s="142"/>
      <c r="CUN8" s="142"/>
      <c r="CUO8" s="142"/>
      <c r="CUP8" s="142"/>
      <c r="CUQ8" s="142"/>
      <c r="CUR8" s="142"/>
      <c r="CUS8" s="142"/>
      <c r="CUT8" s="142"/>
      <c r="CUU8" s="142"/>
      <c r="CUV8" s="142"/>
      <c r="CUW8" s="142"/>
      <c r="CUX8" s="142"/>
      <c r="CUY8" s="142"/>
      <c r="CUZ8" s="142"/>
      <c r="CVA8" s="142"/>
      <c r="CVB8" s="142"/>
      <c r="CVC8" s="142"/>
      <c r="CVD8" s="142"/>
      <c r="CVE8" s="142"/>
      <c r="CVF8" s="142"/>
      <c r="CVG8" s="142"/>
      <c r="CVH8" s="142"/>
      <c r="CVI8" s="142"/>
      <c r="CVJ8" s="142"/>
      <c r="CVK8" s="142"/>
      <c r="CVL8" s="142"/>
      <c r="CVM8" s="142"/>
      <c r="CVN8" s="142"/>
      <c r="CVO8" s="142"/>
      <c r="CVP8" s="142"/>
      <c r="CVQ8" s="142"/>
      <c r="CVR8" s="142"/>
      <c r="CVS8" s="142"/>
      <c r="CVT8" s="142"/>
      <c r="CVU8" s="142"/>
      <c r="CVV8" s="142"/>
      <c r="CVW8" s="142"/>
      <c r="CVX8" s="142"/>
      <c r="CVY8" s="142"/>
      <c r="CVZ8" s="142"/>
      <c r="CWA8" s="142"/>
      <c r="CWB8" s="142"/>
      <c r="CWC8" s="142"/>
      <c r="CWD8" s="142"/>
      <c r="CWE8" s="142"/>
      <c r="CWF8" s="142"/>
      <c r="CWG8" s="142"/>
      <c r="CWH8" s="142"/>
      <c r="CWI8" s="142"/>
      <c r="CWJ8" s="142"/>
      <c r="CWK8" s="142"/>
      <c r="CWL8" s="142"/>
      <c r="CWM8" s="142"/>
      <c r="CWN8" s="142"/>
      <c r="CWO8" s="142"/>
      <c r="CWP8" s="142"/>
      <c r="CWQ8" s="142"/>
      <c r="CWR8" s="142"/>
      <c r="CWS8" s="142"/>
      <c r="CWT8" s="142"/>
      <c r="CWU8" s="142"/>
      <c r="CWV8" s="142"/>
      <c r="CWW8" s="142"/>
      <c r="CWX8" s="142"/>
      <c r="CWY8" s="142"/>
      <c r="CWZ8" s="142"/>
      <c r="CXA8" s="142"/>
      <c r="CXB8" s="142"/>
      <c r="CXC8" s="142"/>
      <c r="CXD8" s="142"/>
      <c r="CXE8" s="142"/>
      <c r="CXF8" s="142"/>
      <c r="CXG8" s="142"/>
      <c r="CXH8" s="142"/>
      <c r="CXI8" s="142"/>
      <c r="CXJ8" s="142"/>
      <c r="CXK8" s="142"/>
      <c r="CXL8" s="142"/>
      <c r="CXM8" s="142"/>
      <c r="CXN8" s="142"/>
      <c r="CXO8" s="142"/>
      <c r="CXP8" s="142"/>
      <c r="CXQ8" s="142"/>
      <c r="CXR8" s="142"/>
      <c r="CXS8" s="142"/>
      <c r="CXT8" s="142"/>
      <c r="CXU8" s="142"/>
      <c r="CXV8" s="142"/>
      <c r="CXW8" s="142"/>
      <c r="CXX8" s="142"/>
      <c r="CXY8" s="142"/>
      <c r="CXZ8" s="142"/>
      <c r="CYA8" s="142"/>
      <c r="CYB8" s="142"/>
      <c r="CYC8" s="142"/>
      <c r="CYD8" s="142"/>
      <c r="CYE8" s="142"/>
      <c r="CYF8" s="142"/>
      <c r="CYG8" s="142"/>
      <c r="CYH8" s="142"/>
      <c r="CYI8" s="142"/>
      <c r="CYJ8" s="142"/>
      <c r="CYK8" s="142"/>
      <c r="CYL8" s="142"/>
      <c r="CYM8" s="142"/>
      <c r="CYN8" s="142"/>
      <c r="CYO8" s="142"/>
      <c r="CYP8" s="142"/>
      <c r="CYQ8" s="142"/>
      <c r="CYR8" s="142"/>
      <c r="CYS8" s="142"/>
      <c r="CYT8" s="142"/>
      <c r="CYU8" s="142"/>
      <c r="CYV8" s="142"/>
      <c r="CYW8" s="142"/>
      <c r="CYX8" s="142"/>
      <c r="CYY8" s="142"/>
      <c r="CYZ8" s="142"/>
      <c r="CZA8" s="142"/>
      <c r="CZB8" s="142"/>
      <c r="CZC8" s="142"/>
      <c r="CZD8" s="142"/>
      <c r="CZE8" s="142"/>
      <c r="CZF8" s="142"/>
      <c r="CZG8" s="142"/>
      <c r="CZH8" s="142"/>
      <c r="CZI8" s="142"/>
      <c r="CZJ8" s="142"/>
      <c r="CZK8" s="142"/>
      <c r="CZL8" s="142"/>
      <c r="CZM8" s="142"/>
      <c r="CZN8" s="142"/>
      <c r="CZO8" s="142"/>
      <c r="CZP8" s="142"/>
      <c r="CZQ8" s="142"/>
      <c r="CZR8" s="142"/>
      <c r="CZS8" s="142"/>
      <c r="CZT8" s="142"/>
      <c r="CZU8" s="142"/>
      <c r="CZV8" s="142"/>
      <c r="CZW8" s="142"/>
      <c r="CZX8" s="142"/>
      <c r="CZY8" s="142"/>
      <c r="CZZ8" s="142"/>
      <c r="DAA8" s="142"/>
      <c r="DAB8" s="142"/>
      <c r="DAC8" s="142"/>
      <c r="DAD8" s="142"/>
      <c r="DAE8" s="142"/>
      <c r="DAF8" s="142"/>
      <c r="DAG8" s="142"/>
      <c r="DAH8" s="142"/>
      <c r="DAI8" s="142"/>
      <c r="DAJ8" s="142"/>
      <c r="DAK8" s="142"/>
      <c r="DAL8" s="142"/>
      <c r="DAM8" s="142"/>
      <c r="DAN8" s="142"/>
      <c r="DAO8" s="142"/>
      <c r="DAP8" s="142"/>
      <c r="DAQ8" s="142"/>
      <c r="DAR8" s="142"/>
      <c r="DAS8" s="142"/>
      <c r="DAT8" s="142"/>
      <c r="DAU8" s="142"/>
      <c r="DAV8" s="142"/>
      <c r="DAW8" s="142"/>
      <c r="DAX8" s="142"/>
      <c r="DAY8" s="142"/>
      <c r="DAZ8" s="142"/>
      <c r="DBA8" s="142"/>
      <c r="DBB8" s="142"/>
      <c r="DBC8" s="142"/>
      <c r="DBD8" s="142"/>
      <c r="DBE8" s="142"/>
      <c r="DBF8" s="142"/>
      <c r="DBG8" s="142"/>
      <c r="DBH8" s="142"/>
      <c r="DBI8" s="142"/>
      <c r="DBJ8" s="142"/>
      <c r="DBK8" s="142"/>
      <c r="DBL8" s="142"/>
      <c r="DBM8" s="142"/>
      <c r="DBN8" s="142"/>
      <c r="DBO8" s="142"/>
      <c r="DBP8" s="142"/>
      <c r="DBQ8" s="142"/>
      <c r="DBR8" s="142"/>
      <c r="DBS8" s="142"/>
      <c r="DBT8" s="142"/>
      <c r="DBU8" s="142"/>
      <c r="DBV8" s="142"/>
      <c r="DBW8" s="142"/>
      <c r="DBX8" s="142"/>
      <c r="DBY8" s="142"/>
      <c r="DBZ8" s="142"/>
      <c r="DCA8" s="142"/>
      <c r="DCB8" s="142"/>
      <c r="DCC8" s="142"/>
      <c r="DCD8" s="142"/>
      <c r="DCE8" s="142"/>
      <c r="DCF8" s="142"/>
      <c r="DCG8" s="142"/>
      <c r="DCH8" s="142"/>
      <c r="DCI8" s="142"/>
      <c r="DCJ8" s="142"/>
      <c r="DCK8" s="142"/>
      <c r="DCL8" s="142"/>
      <c r="DCM8" s="142"/>
      <c r="DCN8" s="142"/>
      <c r="DCO8" s="142"/>
      <c r="DCP8" s="142"/>
      <c r="DCQ8" s="142"/>
      <c r="DCR8" s="142"/>
      <c r="DCS8" s="142"/>
      <c r="DCT8" s="142"/>
      <c r="DCU8" s="142"/>
      <c r="DCV8" s="142"/>
      <c r="DCW8" s="142"/>
      <c r="DCX8" s="142"/>
      <c r="DCY8" s="142"/>
      <c r="DCZ8" s="142"/>
      <c r="DDA8" s="142"/>
      <c r="DDB8" s="142"/>
      <c r="DDC8" s="142"/>
      <c r="DDD8" s="142"/>
      <c r="DDE8" s="142"/>
      <c r="DDF8" s="142"/>
      <c r="DDG8" s="142"/>
      <c r="DDH8" s="142"/>
      <c r="DDI8" s="142"/>
      <c r="DDJ8" s="142"/>
      <c r="DDK8" s="142"/>
      <c r="DDL8" s="142"/>
      <c r="DDM8" s="142"/>
      <c r="DDN8" s="142"/>
      <c r="DDO8" s="142"/>
      <c r="DDP8" s="142"/>
      <c r="DDQ8" s="142"/>
      <c r="DDR8" s="142"/>
      <c r="DDS8" s="142"/>
      <c r="DDT8" s="142"/>
      <c r="DDU8" s="142"/>
      <c r="DDV8" s="142"/>
      <c r="DDW8" s="142"/>
      <c r="DDX8" s="142"/>
      <c r="DDY8" s="142"/>
      <c r="DDZ8" s="142"/>
      <c r="DEA8" s="142"/>
      <c r="DEB8" s="142"/>
      <c r="DEC8" s="142"/>
      <c r="DED8" s="142"/>
      <c r="DEE8" s="142"/>
      <c r="DEF8" s="142"/>
      <c r="DEG8" s="142"/>
      <c r="DEH8" s="142"/>
      <c r="DEI8" s="142"/>
      <c r="DEJ8" s="142"/>
      <c r="DEK8" s="142"/>
      <c r="DEL8" s="142"/>
      <c r="DEM8" s="142"/>
      <c r="DEN8" s="142"/>
      <c r="DEO8" s="142"/>
      <c r="DEP8" s="142"/>
      <c r="DEQ8" s="142"/>
      <c r="DER8" s="142"/>
      <c r="DES8" s="142"/>
      <c r="DET8" s="142"/>
      <c r="DEU8" s="142"/>
      <c r="DEV8" s="142"/>
      <c r="DEW8" s="142"/>
      <c r="DEX8" s="142"/>
      <c r="DEY8" s="142"/>
      <c r="DEZ8" s="142"/>
      <c r="DFA8" s="142"/>
      <c r="DFB8" s="142"/>
      <c r="DFC8" s="142"/>
      <c r="DFD8" s="142"/>
      <c r="DFE8" s="142"/>
      <c r="DFF8" s="142"/>
      <c r="DFG8" s="142"/>
      <c r="DFH8" s="142"/>
      <c r="DFI8" s="142"/>
      <c r="DFJ8" s="142"/>
      <c r="DFK8" s="142"/>
      <c r="DFL8" s="142"/>
      <c r="DFM8" s="142"/>
      <c r="DFN8" s="142"/>
      <c r="DFO8" s="142"/>
      <c r="DFP8" s="142"/>
      <c r="DFQ8" s="142"/>
      <c r="DFR8" s="142"/>
      <c r="DFS8" s="142"/>
      <c r="DFT8" s="142"/>
      <c r="DFU8" s="142"/>
      <c r="DFV8" s="142"/>
      <c r="DFW8" s="142"/>
      <c r="DFX8" s="142"/>
      <c r="DFY8" s="142"/>
      <c r="DFZ8" s="142"/>
      <c r="DGA8" s="142"/>
      <c r="DGB8" s="142"/>
      <c r="DGC8" s="142"/>
      <c r="DGD8" s="142"/>
      <c r="DGE8" s="142"/>
      <c r="DGF8" s="142"/>
      <c r="DGG8" s="142"/>
      <c r="DGH8" s="142"/>
      <c r="DGI8" s="142"/>
      <c r="DGJ8" s="142"/>
      <c r="DGK8" s="142"/>
      <c r="DGL8" s="142"/>
      <c r="DGM8" s="142"/>
      <c r="DGN8" s="142"/>
      <c r="DGO8" s="142"/>
      <c r="DGP8" s="142"/>
      <c r="DGQ8" s="142"/>
      <c r="DGR8" s="142"/>
      <c r="DGS8" s="142"/>
      <c r="DGT8" s="142"/>
      <c r="DGU8" s="142"/>
      <c r="DGV8" s="142"/>
      <c r="DGW8" s="142"/>
      <c r="DGX8" s="142"/>
      <c r="DGY8" s="142"/>
      <c r="DGZ8" s="142"/>
      <c r="DHA8" s="142"/>
      <c r="DHB8" s="142"/>
      <c r="DHC8" s="142"/>
      <c r="DHD8" s="142"/>
      <c r="DHE8" s="142"/>
      <c r="DHF8" s="142"/>
      <c r="DHG8" s="142"/>
      <c r="DHH8" s="142"/>
      <c r="DHI8" s="142"/>
      <c r="DHJ8" s="142"/>
      <c r="DHK8" s="142"/>
      <c r="DHL8" s="142"/>
      <c r="DHM8" s="142"/>
      <c r="DHN8" s="142"/>
      <c r="DHO8" s="142"/>
      <c r="DHP8" s="142"/>
      <c r="DHQ8" s="142"/>
      <c r="DHR8" s="142"/>
      <c r="DHS8" s="142"/>
      <c r="DHT8" s="142"/>
      <c r="DHU8" s="142"/>
      <c r="DHV8" s="142"/>
      <c r="DHW8" s="142"/>
      <c r="DHX8" s="142"/>
      <c r="DHY8" s="142"/>
      <c r="DHZ8" s="142"/>
      <c r="DIA8" s="142"/>
      <c r="DIB8" s="142"/>
      <c r="DIC8" s="142"/>
      <c r="DID8" s="142"/>
      <c r="DIE8" s="142"/>
      <c r="DIF8" s="142"/>
      <c r="DIG8" s="142"/>
      <c r="DIH8" s="142"/>
      <c r="DII8" s="142"/>
      <c r="DIJ8" s="142"/>
      <c r="DIK8" s="142"/>
      <c r="DIL8" s="142"/>
      <c r="DIM8" s="142"/>
      <c r="DIN8" s="142"/>
      <c r="DIO8" s="142"/>
      <c r="DIP8" s="142"/>
      <c r="DIQ8" s="142"/>
      <c r="DIR8" s="142"/>
      <c r="DIS8" s="142"/>
      <c r="DIT8" s="142"/>
      <c r="DIU8" s="142"/>
      <c r="DIV8" s="142"/>
      <c r="DIW8" s="142"/>
      <c r="DIX8" s="142"/>
      <c r="DIY8" s="142"/>
      <c r="DIZ8" s="142"/>
      <c r="DJA8" s="142"/>
      <c r="DJB8" s="142"/>
      <c r="DJC8" s="142"/>
      <c r="DJD8" s="142"/>
      <c r="DJE8" s="142"/>
      <c r="DJF8" s="142"/>
      <c r="DJG8" s="142"/>
      <c r="DJH8" s="142"/>
      <c r="DJI8" s="142"/>
      <c r="DJJ8" s="142"/>
      <c r="DJK8" s="142"/>
      <c r="DJL8" s="142"/>
      <c r="DJM8" s="142"/>
      <c r="DJN8" s="142"/>
      <c r="DJO8" s="142"/>
      <c r="DJP8" s="142"/>
      <c r="DJQ8" s="142"/>
      <c r="DJR8" s="142"/>
      <c r="DJS8" s="142"/>
      <c r="DJT8" s="142"/>
      <c r="DJU8" s="142"/>
      <c r="DJV8" s="142"/>
      <c r="DJW8" s="142"/>
      <c r="DJX8" s="142"/>
      <c r="DJY8" s="142"/>
      <c r="DJZ8" s="142"/>
      <c r="DKA8" s="142"/>
      <c r="DKB8" s="142"/>
      <c r="DKC8" s="142"/>
      <c r="DKD8" s="142"/>
      <c r="DKE8" s="142"/>
      <c r="DKF8" s="142"/>
      <c r="DKG8" s="142"/>
      <c r="DKH8" s="142"/>
      <c r="DKI8" s="142"/>
      <c r="DKJ8" s="142"/>
      <c r="DKK8" s="142"/>
      <c r="DKL8" s="142"/>
      <c r="DKM8" s="142"/>
      <c r="DKN8" s="142"/>
      <c r="DKO8" s="142"/>
      <c r="DKP8" s="142"/>
      <c r="DKQ8" s="142"/>
      <c r="DKR8" s="142"/>
      <c r="DKS8" s="142"/>
      <c r="DKT8" s="142"/>
      <c r="DKU8" s="142"/>
      <c r="DKV8" s="142"/>
      <c r="DKW8" s="142"/>
      <c r="DKX8" s="142"/>
      <c r="DKY8" s="142"/>
      <c r="DKZ8" s="142"/>
      <c r="DLA8" s="142"/>
      <c r="DLB8" s="142"/>
      <c r="DLC8" s="142"/>
      <c r="DLD8" s="142"/>
      <c r="DLE8" s="142"/>
      <c r="DLF8" s="142"/>
      <c r="DLG8" s="142"/>
      <c r="DLH8" s="142"/>
      <c r="DLI8" s="142"/>
      <c r="DLJ8" s="142"/>
      <c r="DLK8" s="142"/>
      <c r="DLL8" s="142"/>
      <c r="DLM8" s="142"/>
      <c r="DLN8" s="142"/>
      <c r="DLO8" s="142"/>
      <c r="DLP8" s="142"/>
      <c r="DLQ8" s="142"/>
      <c r="DLR8" s="142"/>
      <c r="DLS8" s="142"/>
      <c r="DLT8" s="142"/>
      <c r="DLU8" s="142"/>
      <c r="DLV8" s="142"/>
      <c r="DLW8" s="142"/>
      <c r="DLX8" s="142"/>
      <c r="DLY8" s="142"/>
      <c r="DLZ8" s="142"/>
      <c r="DMA8" s="142"/>
      <c r="DMB8" s="142"/>
      <c r="DMC8" s="142"/>
      <c r="DMD8" s="142"/>
      <c r="DME8" s="142"/>
      <c r="DMF8" s="142"/>
      <c r="DMG8" s="142"/>
      <c r="DMH8" s="142"/>
      <c r="DMI8" s="142"/>
      <c r="DMJ8" s="142"/>
      <c r="DMK8" s="142"/>
      <c r="DML8" s="142"/>
      <c r="DMM8" s="142"/>
      <c r="DMN8" s="142"/>
      <c r="DMO8" s="142"/>
      <c r="DMP8" s="142"/>
      <c r="DMQ8" s="142"/>
      <c r="DMR8" s="142"/>
      <c r="DMS8" s="142"/>
      <c r="DMT8" s="142"/>
      <c r="DMU8" s="142"/>
      <c r="DMV8" s="142"/>
      <c r="DMW8" s="142"/>
      <c r="DMX8" s="142"/>
      <c r="DMY8" s="142"/>
      <c r="DMZ8" s="142"/>
      <c r="DNA8" s="142"/>
      <c r="DNB8" s="142"/>
      <c r="DNC8" s="142"/>
      <c r="DND8" s="142"/>
      <c r="DNE8" s="142"/>
      <c r="DNF8" s="142"/>
      <c r="DNG8" s="142"/>
      <c r="DNH8" s="142"/>
      <c r="DNI8" s="142"/>
      <c r="DNJ8" s="142"/>
      <c r="DNK8" s="142"/>
      <c r="DNL8" s="142"/>
      <c r="DNM8" s="142"/>
      <c r="DNN8" s="142"/>
      <c r="DNO8" s="142"/>
      <c r="DNP8" s="142"/>
      <c r="DNQ8" s="142"/>
      <c r="DNR8" s="142"/>
      <c r="DNS8" s="142"/>
      <c r="DNT8" s="142"/>
      <c r="DNU8" s="142"/>
      <c r="DNV8" s="142"/>
      <c r="DNW8" s="142"/>
      <c r="DNX8" s="142"/>
      <c r="DNY8" s="142"/>
      <c r="DNZ8" s="142"/>
      <c r="DOA8" s="142"/>
      <c r="DOB8" s="142"/>
      <c r="DOC8" s="142"/>
      <c r="DOD8" s="142"/>
      <c r="DOE8" s="142"/>
      <c r="DOF8" s="142"/>
      <c r="DOG8" s="142"/>
      <c r="DOH8" s="142"/>
      <c r="DOI8" s="142"/>
      <c r="DOJ8" s="142"/>
      <c r="DOK8" s="142"/>
      <c r="DOL8" s="142"/>
      <c r="DOM8" s="142"/>
      <c r="DON8" s="142"/>
      <c r="DOO8" s="142"/>
      <c r="DOP8" s="142"/>
      <c r="DOQ8" s="142"/>
      <c r="DOR8" s="142"/>
      <c r="DOS8" s="142"/>
      <c r="DOT8" s="142"/>
      <c r="DOU8" s="142"/>
      <c r="DOV8" s="142"/>
      <c r="DOW8" s="142"/>
      <c r="DOX8" s="142"/>
      <c r="DOY8" s="142"/>
      <c r="DOZ8" s="142"/>
      <c r="DPA8" s="142"/>
      <c r="DPB8" s="142"/>
      <c r="DPC8" s="142"/>
      <c r="DPD8" s="142"/>
      <c r="DPE8" s="142"/>
      <c r="DPF8" s="142"/>
      <c r="DPG8" s="142"/>
      <c r="DPH8" s="142"/>
      <c r="DPI8" s="142"/>
      <c r="DPJ8" s="142"/>
      <c r="DPK8" s="142"/>
      <c r="DPL8" s="142"/>
      <c r="DPM8" s="142"/>
      <c r="DPN8" s="142"/>
      <c r="DPO8" s="142"/>
      <c r="DPP8" s="142"/>
      <c r="DPQ8" s="142"/>
      <c r="DPR8" s="142"/>
      <c r="DPS8" s="142"/>
      <c r="DPT8" s="142"/>
      <c r="DPU8" s="142"/>
      <c r="DPV8" s="142"/>
      <c r="DPW8" s="142"/>
      <c r="DPX8" s="142"/>
      <c r="DPY8" s="142"/>
      <c r="DPZ8" s="142"/>
      <c r="DQA8" s="142"/>
      <c r="DQB8" s="142"/>
      <c r="DQC8" s="142"/>
      <c r="DQD8" s="142"/>
      <c r="DQE8" s="142"/>
      <c r="DQF8" s="142"/>
      <c r="DQG8" s="142"/>
      <c r="DQH8" s="142"/>
      <c r="DQI8" s="142"/>
      <c r="DQJ8" s="142"/>
      <c r="DQK8" s="142"/>
      <c r="DQL8" s="142"/>
      <c r="DQM8" s="142"/>
      <c r="DQN8" s="142"/>
      <c r="DQO8" s="142"/>
      <c r="DQP8" s="142"/>
      <c r="DQQ8" s="142"/>
      <c r="DQR8" s="142"/>
      <c r="DQS8" s="142"/>
      <c r="DQT8" s="142"/>
      <c r="DQU8" s="142"/>
      <c r="DQV8" s="142"/>
      <c r="DQW8" s="142"/>
      <c r="DQX8" s="142"/>
      <c r="DQY8" s="142"/>
      <c r="DQZ8" s="142"/>
      <c r="DRA8" s="142"/>
      <c r="DRB8" s="142"/>
      <c r="DRC8" s="142"/>
      <c r="DRD8" s="142"/>
      <c r="DRE8" s="142"/>
      <c r="DRF8" s="142"/>
      <c r="DRG8" s="142"/>
      <c r="DRH8" s="142"/>
      <c r="DRI8" s="142"/>
      <c r="DRJ8" s="142"/>
      <c r="DRK8" s="142"/>
      <c r="DRL8" s="142"/>
      <c r="DRM8" s="142"/>
      <c r="DRN8" s="142"/>
      <c r="DRO8" s="142"/>
      <c r="DRP8" s="142"/>
      <c r="DRQ8" s="142"/>
      <c r="DRR8" s="142"/>
      <c r="DRS8" s="142"/>
      <c r="DRT8" s="142"/>
      <c r="DRU8" s="142"/>
      <c r="DRV8" s="142"/>
      <c r="DRW8" s="142"/>
      <c r="DRX8" s="142"/>
      <c r="DRY8" s="142"/>
      <c r="DRZ8" s="142"/>
      <c r="DSA8" s="142"/>
      <c r="DSB8" s="142"/>
      <c r="DSC8" s="142"/>
      <c r="DSD8" s="142"/>
      <c r="DSE8" s="142"/>
      <c r="DSF8" s="142"/>
      <c r="DSG8" s="142"/>
      <c r="DSH8" s="142"/>
      <c r="DSI8" s="142"/>
      <c r="DSJ8" s="142"/>
      <c r="DSK8" s="142"/>
      <c r="DSL8" s="142"/>
      <c r="DSM8" s="142"/>
      <c r="DSN8" s="142"/>
      <c r="DSO8" s="142"/>
      <c r="DSP8" s="142"/>
      <c r="DSQ8" s="142"/>
      <c r="DSR8" s="142"/>
      <c r="DSS8" s="142"/>
      <c r="DST8" s="142"/>
      <c r="DSU8" s="142"/>
      <c r="DSV8" s="142"/>
      <c r="DSW8" s="142"/>
      <c r="DSX8" s="142"/>
      <c r="DSY8" s="142"/>
      <c r="DSZ8" s="142"/>
      <c r="DTA8" s="142"/>
      <c r="DTB8" s="142"/>
      <c r="DTC8" s="142"/>
      <c r="DTD8" s="142"/>
      <c r="DTE8" s="142"/>
      <c r="DTF8" s="142"/>
      <c r="DTG8" s="142"/>
      <c r="DTH8" s="142"/>
      <c r="DTI8" s="142"/>
      <c r="DTJ8" s="142"/>
      <c r="DTK8" s="142"/>
      <c r="DTL8" s="142"/>
      <c r="DTM8" s="142"/>
      <c r="DTN8" s="142"/>
      <c r="DTO8" s="142"/>
      <c r="DTP8" s="142"/>
      <c r="DTQ8" s="142"/>
      <c r="DTR8" s="142"/>
      <c r="DTS8" s="142"/>
      <c r="DTT8" s="142"/>
      <c r="DTU8" s="142"/>
      <c r="DTV8" s="142"/>
      <c r="DTW8" s="142"/>
      <c r="DTX8" s="142"/>
      <c r="DTY8" s="142"/>
      <c r="DTZ8" s="142"/>
      <c r="DUA8" s="142"/>
      <c r="DUB8" s="142"/>
      <c r="DUC8" s="142"/>
      <c r="DUD8" s="142"/>
      <c r="DUE8" s="142"/>
      <c r="DUF8" s="142"/>
      <c r="DUG8" s="142"/>
      <c r="DUH8" s="142"/>
      <c r="DUI8" s="142"/>
      <c r="DUJ8" s="142"/>
      <c r="DUK8" s="142"/>
      <c r="DUL8" s="142"/>
      <c r="DUM8" s="142"/>
      <c r="DUN8" s="142"/>
      <c r="DUO8" s="142"/>
      <c r="DUP8" s="142"/>
      <c r="DUQ8" s="142"/>
      <c r="DUR8" s="142"/>
      <c r="DUS8" s="142"/>
      <c r="DUT8" s="142"/>
      <c r="DUU8" s="142"/>
      <c r="DUV8" s="142"/>
      <c r="DUW8" s="142"/>
      <c r="DUX8" s="142"/>
      <c r="DUY8" s="142"/>
      <c r="DUZ8" s="142"/>
      <c r="DVA8" s="142"/>
      <c r="DVB8" s="142"/>
      <c r="DVC8" s="142"/>
      <c r="DVD8" s="142"/>
      <c r="DVE8" s="142"/>
      <c r="DVF8" s="142"/>
      <c r="DVG8" s="142"/>
      <c r="DVH8" s="142"/>
      <c r="DVI8" s="142"/>
      <c r="DVJ8" s="142"/>
      <c r="DVK8" s="142"/>
      <c r="DVL8" s="142"/>
      <c r="DVM8" s="142"/>
      <c r="DVN8" s="142"/>
      <c r="DVO8" s="142"/>
      <c r="DVP8" s="142"/>
      <c r="DVQ8" s="142"/>
      <c r="DVR8" s="142"/>
      <c r="DVS8" s="142"/>
      <c r="DVT8" s="142"/>
      <c r="DVU8" s="142"/>
      <c r="DVV8" s="142"/>
      <c r="DVW8" s="142"/>
      <c r="DVX8" s="142"/>
      <c r="DVY8" s="142"/>
      <c r="DVZ8" s="142"/>
      <c r="DWA8" s="142"/>
      <c r="DWB8" s="142"/>
      <c r="DWC8" s="142"/>
      <c r="DWD8" s="142"/>
      <c r="DWE8" s="142"/>
      <c r="DWF8" s="142"/>
      <c r="DWG8" s="142"/>
      <c r="DWH8" s="142"/>
      <c r="DWI8" s="142"/>
      <c r="DWJ8" s="142"/>
      <c r="DWK8" s="142"/>
      <c r="DWL8" s="142"/>
      <c r="DWM8" s="142"/>
      <c r="DWN8" s="142"/>
      <c r="DWO8" s="142"/>
      <c r="DWP8" s="142"/>
      <c r="DWQ8" s="142"/>
      <c r="DWR8" s="142"/>
      <c r="DWS8" s="142"/>
      <c r="DWT8" s="142"/>
      <c r="DWU8" s="142"/>
      <c r="DWV8" s="142"/>
      <c r="DWW8" s="142"/>
      <c r="DWX8" s="142"/>
      <c r="DWY8" s="142"/>
      <c r="DWZ8" s="142"/>
      <c r="DXA8" s="142"/>
      <c r="DXB8" s="142"/>
      <c r="DXC8" s="142"/>
      <c r="DXD8" s="142"/>
      <c r="DXE8" s="142"/>
      <c r="DXF8" s="142"/>
      <c r="DXG8" s="142"/>
      <c r="DXH8" s="142"/>
      <c r="DXI8" s="142"/>
      <c r="DXJ8" s="142"/>
      <c r="DXK8" s="142"/>
      <c r="DXL8" s="142"/>
      <c r="DXM8" s="142"/>
      <c r="DXN8" s="142"/>
      <c r="DXO8" s="142"/>
      <c r="DXP8" s="142"/>
      <c r="DXQ8" s="142"/>
      <c r="DXR8" s="142"/>
      <c r="DXS8" s="142"/>
      <c r="DXT8" s="142"/>
      <c r="DXU8" s="142"/>
      <c r="DXV8" s="142"/>
      <c r="DXW8" s="142"/>
      <c r="DXX8" s="142"/>
      <c r="DXY8" s="142"/>
      <c r="DXZ8" s="142"/>
      <c r="DYA8" s="142"/>
      <c r="DYB8" s="142"/>
      <c r="DYC8" s="142"/>
      <c r="DYD8" s="142"/>
      <c r="DYE8" s="142"/>
      <c r="DYF8" s="142"/>
      <c r="DYG8" s="142"/>
      <c r="DYH8" s="142"/>
      <c r="DYI8" s="142"/>
      <c r="DYJ8" s="142"/>
      <c r="DYK8" s="142"/>
      <c r="DYL8" s="142"/>
      <c r="DYM8" s="142"/>
      <c r="DYN8" s="142"/>
      <c r="DYO8" s="142"/>
      <c r="DYP8" s="142"/>
      <c r="DYQ8" s="142"/>
      <c r="DYR8" s="142"/>
      <c r="DYS8" s="142"/>
      <c r="DYT8" s="142"/>
      <c r="DYU8" s="142"/>
      <c r="DYV8" s="142"/>
      <c r="DYW8" s="142"/>
      <c r="DYX8" s="142"/>
      <c r="DYY8" s="142"/>
      <c r="DYZ8" s="142"/>
      <c r="DZA8" s="142"/>
      <c r="DZB8" s="142"/>
      <c r="DZC8" s="142"/>
      <c r="DZD8" s="142"/>
      <c r="DZE8" s="142"/>
      <c r="DZF8" s="142"/>
      <c r="DZG8" s="142"/>
      <c r="DZH8" s="142"/>
      <c r="DZI8" s="142"/>
      <c r="DZJ8" s="142"/>
      <c r="DZK8" s="142"/>
      <c r="DZL8" s="142"/>
      <c r="DZM8" s="142"/>
      <c r="DZN8" s="142"/>
      <c r="DZO8" s="142"/>
      <c r="DZP8" s="142"/>
      <c r="DZQ8" s="142"/>
      <c r="DZR8" s="142"/>
      <c r="DZS8" s="142"/>
      <c r="DZT8" s="142"/>
      <c r="DZU8" s="142"/>
      <c r="DZV8" s="142"/>
      <c r="DZW8" s="142"/>
      <c r="DZX8" s="142"/>
      <c r="DZY8" s="142"/>
      <c r="DZZ8" s="142"/>
      <c r="EAA8" s="142"/>
      <c r="EAB8" s="142"/>
      <c r="EAC8" s="142"/>
      <c r="EAD8" s="142"/>
      <c r="EAE8" s="142"/>
      <c r="EAF8" s="142"/>
      <c r="EAG8" s="142"/>
      <c r="EAH8" s="142"/>
      <c r="EAI8" s="142"/>
      <c r="EAJ8" s="142"/>
      <c r="EAK8" s="142"/>
      <c r="EAL8" s="142"/>
      <c r="EAM8" s="142"/>
      <c r="EAN8" s="142"/>
      <c r="EAO8" s="142"/>
      <c r="EAP8" s="142"/>
      <c r="EAQ8" s="142"/>
      <c r="EAR8" s="142"/>
      <c r="EAS8" s="142"/>
      <c r="EAT8" s="142"/>
      <c r="EAU8" s="142"/>
      <c r="EAV8" s="142"/>
      <c r="EAW8" s="142"/>
      <c r="EAX8" s="142"/>
      <c r="EAY8" s="142"/>
      <c r="EAZ8" s="142"/>
      <c r="EBA8" s="142"/>
      <c r="EBB8" s="142"/>
      <c r="EBC8" s="142"/>
      <c r="EBD8" s="142"/>
      <c r="EBE8" s="142"/>
      <c r="EBF8" s="142"/>
      <c r="EBG8" s="142"/>
      <c r="EBH8" s="142"/>
      <c r="EBI8" s="142"/>
      <c r="EBJ8" s="142"/>
      <c r="EBK8" s="142"/>
      <c r="EBL8" s="142"/>
      <c r="EBM8" s="142"/>
      <c r="EBN8" s="142"/>
      <c r="EBO8" s="142"/>
      <c r="EBP8" s="142"/>
      <c r="EBQ8" s="142"/>
      <c r="EBR8" s="142"/>
      <c r="EBS8" s="142"/>
      <c r="EBT8" s="142"/>
      <c r="EBU8" s="142"/>
      <c r="EBV8" s="142"/>
      <c r="EBW8" s="142"/>
      <c r="EBX8" s="142"/>
      <c r="EBY8" s="142"/>
      <c r="EBZ8" s="142"/>
      <c r="ECA8" s="142"/>
      <c r="ECB8" s="142"/>
      <c r="ECC8" s="142"/>
      <c r="ECD8" s="142"/>
      <c r="ECE8" s="142"/>
      <c r="ECF8" s="142"/>
      <c r="ECG8" s="142"/>
      <c r="ECH8" s="142"/>
      <c r="ECI8" s="142"/>
      <c r="ECJ8" s="142"/>
      <c r="ECK8" s="142"/>
      <c r="ECL8" s="142"/>
      <c r="ECM8" s="142"/>
      <c r="ECN8" s="142"/>
      <c r="ECO8" s="142"/>
      <c r="ECP8" s="142"/>
      <c r="ECQ8" s="142"/>
      <c r="ECR8" s="142"/>
      <c r="ECS8" s="142"/>
      <c r="ECT8" s="142"/>
      <c r="ECU8" s="142"/>
      <c r="ECV8" s="142"/>
      <c r="ECW8" s="142"/>
      <c r="ECX8" s="142"/>
      <c r="ECY8" s="142"/>
      <c r="ECZ8" s="142"/>
      <c r="EDA8" s="142"/>
      <c r="EDB8" s="142"/>
      <c r="EDC8" s="142"/>
      <c r="EDD8" s="142"/>
      <c r="EDE8" s="142"/>
      <c r="EDF8" s="142"/>
      <c r="EDG8" s="142"/>
      <c r="EDH8" s="142"/>
      <c r="EDI8" s="142"/>
      <c r="EDJ8" s="142"/>
      <c r="EDK8" s="142"/>
      <c r="EDL8" s="142"/>
      <c r="EDM8" s="142"/>
      <c r="EDN8" s="142"/>
      <c r="EDO8" s="142"/>
      <c r="EDP8" s="142"/>
      <c r="EDQ8" s="142"/>
      <c r="EDR8" s="142"/>
      <c r="EDS8" s="142"/>
      <c r="EDT8" s="142"/>
      <c r="EDU8" s="142"/>
      <c r="EDV8" s="142"/>
      <c r="EDW8" s="142"/>
      <c r="EDX8" s="142"/>
      <c r="EDY8" s="142"/>
      <c r="EDZ8" s="142"/>
      <c r="EEA8" s="142"/>
      <c r="EEB8" s="142"/>
      <c r="EEC8" s="142"/>
      <c r="EED8" s="142"/>
      <c r="EEE8" s="142"/>
      <c r="EEF8" s="142"/>
      <c r="EEG8" s="142"/>
      <c r="EEH8" s="142"/>
      <c r="EEI8" s="142"/>
      <c r="EEJ8" s="142"/>
      <c r="EEK8" s="142"/>
      <c r="EEL8" s="142"/>
      <c r="EEM8" s="142"/>
      <c r="EEN8" s="142"/>
      <c r="EEO8" s="142"/>
      <c r="EEP8" s="142"/>
      <c r="EEQ8" s="142"/>
      <c r="EER8" s="142"/>
      <c r="EES8" s="142"/>
      <c r="EET8" s="142"/>
      <c r="EEU8" s="142"/>
      <c r="EEV8" s="142"/>
      <c r="EEW8" s="142"/>
      <c r="EEX8" s="142"/>
      <c r="EEY8" s="142"/>
      <c r="EEZ8" s="142"/>
      <c r="EFA8" s="142"/>
      <c r="EFB8" s="142"/>
      <c r="EFC8" s="142"/>
      <c r="EFD8" s="142"/>
      <c r="EFE8" s="142"/>
      <c r="EFF8" s="142"/>
      <c r="EFG8" s="142"/>
      <c r="EFH8" s="142"/>
      <c r="EFI8" s="142"/>
      <c r="EFJ8" s="142"/>
      <c r="EFK8" s="142"/>
      <c r="EFL8" s="142"/>
      <c r="EFM8" s="142"/>
      <c r="EFN8" s="142"/>
      <c r="EFO8" s="142"/>
      <c r="EFP8" s="142"/>
      <c r="EFQ8" s="142"/>
      <c r="EFR8" s="142"/>
      <c r="EFS8" s="142"/>
      <c r="EFT8" s="142"/>
      <c r="EFU8" s="142"/>
      <c r="EFV8" s="142"/>
      <c r="EFW8" s="142"/>
      <c r="EFX8" s="142"/>
      <c r="EFY8" s="142"/>
      <c r="EFZ8" s="142"/>
      <c r="EGA8" s="142"/>
      <c r="EGB8" s="142"/>
      <c r="EGC8" s="142"/>
      <c r="EGD8" s="142"/>
      <c r="EGE8" s="142"/>
      <c r="EGF8" s="142"/>
      <c r="EGG8" s="142"/>
      <c r="EGH8" s="142"/>
      <c r="EGI8" s="142"/>
      <c r="EGJ8" s="142"/>
      <c r="EGK8" s="142"/>
      <c r="EGL8" s="142"/>
      <c r="EGM8" s="142"/>
      <c r="EGN8" s="142"/>
      <c r="EGO8" s="142"/>
      <c r="EGP8" s="142"/>
      <c r="EGQ8" s="142"/>
      <c r="EGR8" s="142"/>
      <c r="EGS8" s="142"/>
      <c r="EGT8" s="142"/>
      <c r="EGU8" s="142"/>
      <c r="EGV8" s="142"/>
      <c r="EGW8" s="142"/>
      <c r="EGX8" s="142"/>
      <c r="EGY8" s="142"/>
      <c r="EGZ8" s="142"/>
      <c r="EHA8" s="142"/>
      <c r="EHB8" s="142"/>
      <c r="EHC8" s="142"/>
      <c r="EHD8" s="142"/>
      <c r="EHE8" s="142"/>
      <c r="EHF8" s="142"/>
      <c r="EHG8" s="142"/>
      <c r="EHH8" s="142"/>
      <c r="EHI8" s="142"/>
      <c r="EHJ8" s="142"/>
      <c r="EHK8" s="142"/>
      <c r="EHL8" s="142"/>
      <c r="EHM8" s="142"/>
      <c r="EHN8" s="142"/>
      <c r="EHO8" s="142"/>
      <c r="EHP8" s="142"/>
      <c r="EHQ8" s="142"/>
      <c r="EHR8" s="142"/>
      <c r="EHS8" s="142"/>
      <c r="EHT8" s="142"/>
      <c r="EHU8" s="142"/>
      <c r="EHV8" s="142"/>
      <c r="EHW8" s="142"/>
      <c r="EHX8" s="142"/>
      <c r="EHY8" s="142"/>
      <c r="EHZ8" s="142"/>
      <c r="EIA8" s="142"/>
      <c r="EIB8" s="142"/>
      <c r="EIC8" s="142"/>
      <c r="EID8" s="142"/>
      <c r="EIE8" s="142"/>
      <c r="EIF8" s="142"/>
      <c r="EIG8" s="142"/>
      <c r="EIH8" s="142"/>
      <c r="EII8" s="142"/>
      <c r="EIJ8" s="142"/>
      <c r="EIK8" s="142"/>
      <c r="EIL8" s="142"/>
      <c r="EIM8" s="142"/>
      <c r="EIN8" s="142"/>
      <c r="EIO8" s="142"/>
      <c r="EIP8" s="142"/>
      <c r="EIQ8" s="142"/>
      <c r="EIR8" s="142"/>
      <c r="EIS8" s="142"/>
      <c r="EIT8" s="142"/>
      <c r="EIU8" s="142"/>
      <c r="EIV8" s="142"/>
      <c r="EIW8" s="142"/>
      <c r="EIX8" s="142"/>
      <c r="EIY8" s="142"/>
      <c r="EIZ8" s="142"/>
      <c r="EJA8" s="142"/>
      <c r="EJB8" s="142"/>
      <c r="EJC8" s="142"/>
      <c r="EJD8" s="142"/>
      <c r="EJE8" s="142"/>
      <c r="EJF8" s="142"/>
      <c r="EJG8" s="142"/>
      <c r="EJH8" s="142"/>
      <c r="EJI8" s="142"/>
      <c r="EJJ8" s="142"/>
      <c r="EJK8" s="142"/>
      <c r="EJL8" s="142"/>
      <c r="EJM8" s="142"/>
      <c r="EJN8" s="142"/>
      <c r="EJO8" s="142"/>
      <c r="EJP8" s="142"/>
      <c r="EJQ8" s="142"/>
      <c r="EJR8" s="142"/>
      <c r="EJS8" s="142"/>
      <c r="EJT8" s="142"/>
      <c r="EJU8" s="142"/>
      <c r="EJV8" s="142"/>
      <c r="EJW8" s="142"/>
      <c r="EJX8" s="142"/>
      <c r="EJY8" s="142"/>
      <c r="EJZ8" s="142"/>
      <c r="EKA8" s="142"/>
      <c r="EKB8" s="142"/>
      <c r="EKC8" s="142"/>
      <c r="EKD8" s="142"/>
      <c r="EKE8" s="142"/>
      <c r="EKF8" s="142"/>
      <c r="EKG8" s="142"/>
      <c r="EKH8" s="142"/>
      <c r="EKI8" s="142"/>
      <c r="EKJ8" s="142"/>
      <c r="EKK8" s="142"/>
      <c r="EKL8" s="142"/>
      <c r="EKM8" s="142"/>
      <c r="EKN8" s="142"/>
      <c r="EKO8" s="142"/>
      <c r="EKP8" s="142"/>
      <c r="EKQ8" s="142"/>
      <c r="EKR8" s="142"/>
      <c r="EKS8" s="142"/>
      <c r="EKT8" s="142"/>
      <c r="EKU8" s="142"/>
      <c r="EKV8" s="142"/>
      <c r="EKW8" s="142"/>
      <c r="EKX8" s="142"/>
      <c r="EKY8" s="142"/>
      <c r="EKZ8" s="142"/>
      <c r="ELA8" s="142"/>
      <c r="ELB8" s="142"/>
      <c r="ELC8" s="142"/>
      <c r="ELD8" s="142"/>
      <c r="ELE8" s="142"/>
      <c r="ELF8" s="142"/>
      <c r="ELG8" s="142"/>
      <c r="ELH8" s="142"/>
      <c r="ELI8" s="142"/>
      <c r="ELJ8" s="142"/>
      <c r="ELK8" s="142"/>
      <c r="ELL8" s="142"/>
      <c r="ELM8" s="142"/>
      <c r="ELN8" s="142"/>
      <c r="ELO8" s="142"/>
      <c r="ELP8" s="142"/>
      <c r="ELQ8" s="142"/>
      <c r="ELR8" s="142"/>
      <c r="ELS8" s="142"/>
      <c r="ELT8" s="142"/>
      <c r="ELU8" s="142"/>
      <c r="ELV8" s="142"/>
      <c r="ELW8" s="142"/>
      <c r="ELX8" s="142"/>
      <c r="ELY8" s="142"/>
      <c r="ELZ8" s="142"/>
      <c r="EMA8" s="142"/>
      <c r="EMB8" s="142"/>
      <c r="EMC8" s="142"/>
      <c r="EMD8" s="142"/>
      <c r="EME8" s="142"/>
      <c r="EMF8" s="142"/>
      <c r="EMG8" s="142"/>
      <c r="EMH8" s="142"/>
      <c r="EMI8" s="142"/>
      <c r="EMJ8" s="142"/>
      <c r="EMK8" s="142"/>
      <c r="EML8" s="142"/>
      <c r="EMM8" s="142"/>
      <c r="EMN8" s="142"/>
      <c r="EMO8" s="142"/>
      <c r="EMP8" s="142"/>
      <c r="EMQ8" s="142"/>
      <c r="EMR8" s="142"/>
      <c r="EMS8" s="142"/>
      <c r="EMT8" s="142"/>
      <c r="EMU8" s="142"/>
      <c r="EMV8" s="142"/>
      <c r="EMW8" s="142"/>
      <c r="EMX8" s="142"/>
      <c r="EMY8" s="142"/>
      <c r="EMZ8" s="142"/>
      <c r="ENA8" s="142"/>
      <c r="ENB8" s="142"/>
      <c r="ENC8" s="142"/>
      <c r="END8" s="142"/>
      <c r="ENE8" s="142"/>
      <c r="ENF8" s="142"/>
      <c r="ENG8" s="142"/>
      <c r="ENH8" s="142"/>
      <c r="ENI8" s="142"/>
      <c r="ENJ8" s="142"/>
      <c r="ENK8" s="142"/>
      <c r="ENL8" s="142"/>
      <c r="ENM8" s="142"/>
      <c r="ENN8" s="142"/>
      <c r="ENO8" s="142"/>
      <c r="ENP8" s="142"/>
      <c r="ENQ8" s="142"/>
      <c r="ENR8" s="142"/>
      <c r="ENS8" s="142"/>
      <c r="ENT8" s="142"/>
      <c r="ENU8" s="142"/>
      <c r="ENV8" s="142"/>
      <c r="ENW8" s="142"/>
      <c r="ENX8" s="142"/>
      <c r="ENY8" s="142"/>
      <c r="ENZ8" s="142"/>
      <c r="EOA8" s="142"/>
      <c r="EOB8" s="142"/>
      <c r="EOC8" s="142"/>
      <c r="EOD8" s="142"/>
      <c r="EOE8" s="142"/>
      <c r="EOF8" s="142"/>
      <c r="EOG8" s="142"/>
      <c r="EOH8" s="142"/>
      <c r="EOI8" s="142"/>
      <c r="EOJ8" s="142"/>
      <c r="EOK8" s="142"/>
      <c r="EOL8" s="142"/>
      <c r="EOM8" s="142"/>
      <c r="EON8" s="142"/>
      <c r="EOO8" s="142"/>
      <c r="EOP8" s="142"/>
      <c r="EOQ8" s="142"/>
      <c r="EOR8" s="142"/>
      <c r="EOS8" s="142"/>
      <c r="EOT8" s="142"/>
      <c r="EOU8" s="142"/>
      <c r="EOV8" s="142"/>
      <c r="EOW8" s="142"/>
      <c r="EOX8" s="142"/>
      <c r="EOY8" s="142"/>
      <c r="EOZ8" s="142"/>
      <c r="EPA8" s="142"/>
      <c r="EPB8" s="142"/>
      <c r="EPC8" s="142"/>
      <c r="EPD8" s="142"/>
      <c r="EPE8" s="142"/>
      <c r="EPF8" s="142"/>
      <c r="EPG8" s="142"/>
      <c r="EPH8" s="142"/>
      <c r="EPI8" s="142"/>
      <c r="EPJ8" s="142"/>
      <c r="EPK8" s="142"/>
      <c r="EPL8" s="142"/>
      <c r="EPM8" s="142"/>
      <c r="EPN8" s="142"/>
      <c r="EPO8" s="142"/>
      <c r="EPP8" s="142"/>
      <c r="EPQ8" s="142"/>
      <c r="EPR8" s="142"/>
      <c r="EPS8" s="142"/>
      <c r="EPT8" s="142"/>
      <c r="EPU8" s="142"/>
      <c r="EPV8" s="142"/>
      <c r="EPW8" s="142"/>
      <c r="EPX8" s="142"/>
      <c r="EPY8" s="142"/>
      <c r="EPZ8" s="142"/>
      <c r="EQA8" s="142"/>
      <c r="EQB8" s="142"/>
      <c r="EQC8" s="142"/>
      <c r="EQD8" s="142"/>
      <c r="EQE8" s="142"/>
      <c r="EQF8" s="142"/>
      <c r="EQG8" s="142"/>
      <c r="EQH8" s="142"/>
      <c r="EQI8" s="142"/>
      <c r="EQJ8" s="142"/>
      <c r="EQK8" s="142"/>
      <c r="EQL8" s="142"/>
      <c r="EQM8" s="142"/>
      <c r="EQN8" s="142"/>
      <c r="EQO8" s="142"/>
      <c r="EQP8" s="142"/>
      <c r="EQQ8" s="142"/>
      <c r="EQR8" s="142"/>
      <c r="EQS8" s="142"/>
      <c r="EQT8" s="142"/>
      <c r="EQU8" s="142"/>
      <c r="EQV8" s="142"/>
      <c r="EQW8" s="142"/>
      <c r="EQX8" s="142"/>
      <c r="EQY8" s="142"/>
      <c r="EQZ8" s="142"/>
      <c r="ERA8" s="142"/>
      <c r="ERB8" s="142"/>
      <c r="ERC8" s="142"/>
      <c r="ERD8" s="142"/>
      <c r="ERE8" s="142"/>
      <c r="ERF8" s="142"/>
      <c r="ERG8" s="142"/>
      <c r="ERH8" s="142"/>
      <c r="ERI8" s="142"/>
      <c r="ERJ8" s="142"/>
      <c r="ERK8" s="142"/>
      <c r="ERL8" s="142"/>
      <c r="ERM8" s="142"/>
      <c r="ERN8" s="142"/>
      <c r="ERO8" s="142"/>
      <c r="ERP8" s="142"/>
      <c r="ERQ8" s="142"/>
      <c r="ERR8" s="142"/>
      <c r="ERS8" s="142"/>
      <c r="ERT8" s="142"/>
      <c r="ERU8" s="142"/>
      <c r="ERV8" s="142"/>
      <c r="ERW8" s="142"/>
      <c r="ERX8" s="142"/>
      <c r="ERY8" s="142"/>
      <c r="ERZ8" s="142"/>
      <c r="ESA8" s="142"/>
      <c r="ESB8" s="142"/>
      <c r="ESC8" s="142"/>
      <c r="ESD8" s="142"/>
      <c r="ESE8" s="142"/>
      <c r="ESF8" s="142"/>
      <c r="ESG8" s="142"/>
      <c r="ESH8" s="142"/>
      <c r="ESI8" s="142"/>
      <c r="ESJ8" s="142"/>
      <c r="ESK8" s="142"/>
      <c r="ESL8" s="142"/>
      <c r="ESM8" s="142"/>
      <c r="ESN8" s="142"/>
      <c r="ESO8" s="142"/>
      <c r="ESP8" s="142"/>
      <c r="ESQ8" s="142"/>
      <c r="ESR8" s="142"/>
      <c r="ESS8" s="142"/>
      <c r="EST8" s="142"/>
      <c r="ESU8" s="142"/>
      <c r="ESV8" s="142"/>
      <c r="ESW8" s="142"/>
      <c r="ESX8" s="142"/>
      <c r="ESY8" s="142"/>
      <c r="ESZ8" s="142"/>
      <c r="ETA8" s="142"/>
      <c r="ETB8" s="142"/>
      <c r="ETC8" s="142"/>
      <c r="ETD8" s="142"/>
      <c r="ETE8" s="142"/>
      <c r="ETF8" s="142"/>
      <c r="ETG8" s="142"/>
      <c r="ETH8" s="142"/>
      <c r="ETI8" s="142"/>
      <c r="ETJ8" s="142"/>
      <c r="ETK8" s="142"/>
      <c r="ETL8" s="142"/>
      <c r="ETM8" s="142"/>
      <c r="ETN8" s="142"/>
      <c r="ETO8" s="142"/>
      <c r="ETP8" s="142"/>
      <c r="ETQ8" s="142"/>
      <c r="ETR8" s="142"/>
      <c r="ETS8" s="142"/>
      <c r="ETT8" s="142"/>
      <c r="ETU8" s="142"/>
      <c r="ETV8" s="142"/>
      <c r="ETW8" s="142"/>
      <c r="ETX8" s="142"/>
      <c r="ETY8" s="142"/>
      <c r="ETZ8" s="142"/>
      <c r="EUA8" s="142"/>
      <c r="EUB8" s="142"/>
      <c r="EUC8" s="142"/>
      <c r="EUD8" s="142"/>
      <c r="EUE8" s="142"/>
      <c r="EUF8" s="142"/>
      <c r="EUG8" s="142"/>
      <c r="EUH8" s="142"/>
      <c r="EUI8" s="142"/>
      <c r="EUJ8" s="142"/>
      <c r="EUK8" s="142"/>
      <c r="EUL8" s="142"/>
      <c r="EUM8" s="142"/>
      <c r="EUN8" s="142"/>
      <c r="EUO8" s="142"/>
      <c r="EUP8" s="142"/>
      <c r="EUQ8" s="142"/>
      <c r="EUR8" s="142"/>
      <c r="EUS8" s="142"/>
      <c r="EUT8" s="142"/>
      <c r="EUU8" s="142"/>
      <c r="EUV8" s="142"/>
      <c r="EUW8" s="142"/>
      <c r="EUX8" s="142"/>
      <c r="EUY8" s="142"/>
      <c r="EUZ8" s="142"/>
      <c r="EVA8" s="142"/>
      <c r="EVB8" s="142"/>
      <c r="EVC8" s="142"/>
      <c r="EVD8" s="142"/>
      <c r="EVE8" s="142"/>
      <c r="EVF8" s="142"/>
      <c r="EVG8" s="142"/>
      <c r="EVH8" s="142"/>
      <c r="EVI8" s="142"/>
      <c r="EVJ8" s="142"/>
      <c r="EVK8" s="142"/>
      <c r="EVL8" s="142"/>
      <c r="EVM8" s="142"/>
      <c r="EVN8" s="142"/>
      <c r="EVO8" s="142"/>
      <c r="EVP8" s="142"/>
      <c r="EVQ8" s="142"/>
      <c r="EVR8" s="142"/>
      <c r="EVS8" s="142"/>
      <c r="EVT8" s="142"/>
      <c r="EVU8" s="142"/>
      <c r="EVV8" s="142"/>
      <c r="EVW8" s="142"/>
      <c r="EVX8" s="142"/>
      <c r="EVY8" s="142"/>
      <c r="EVZ8" s="142"/>
      <c r="EWA8" s="142"/>
      <c r="EWB8" s="142"/>
      <c r="EWC8" s="142"/>
      <c r="EWD8" s="142"/>
      <c r="EWE8" s="142"/>
      <c r="EWF8" s="142"/>
      <c r="EWG8" s="142"/>
      <c r="EWH8" s="142"/>
      <c r="EWI8" s="142"/>
      <c r="EWJ8" s="142"/>
      <c r="EWK8" s="142"/>
      <c r="EWL8" s="142"/>
      <c r="EWM8" s="142"/>
      <c r="EWN8" s="142"/>
      <c r="EWO8" s="142"/>
      <c r="EWP8" s="142"/>
      <c r="EWQ8" s="142"/>
      <c r="EWR8" s="142"/>
      <c r="EWS8" s="142"/>
      <c r="EWT8" s="142"/>
      <c r="EWU8" s="142"/>
      <c r="EWV8" s="142"/>
      <c r="EWW8" s="142"/>
      <c r="EWX8" s="142"/>
      <c r="EWY8" s="142"/>
      <c r="EWZ8" s="142"/>
      <c r="EXA8" s="142"/>
      <c r="EXB8" s="142"/>
      <c r="EXC8" s="142"/>
      <c r="EXD8" s="142"/>
      <c r="EXE8" s="142"/>
      <c r="EXF8" s="142"/>
      <c r="EXG8" s="142"/>
      <c r="EXH8" s="142"/>
      <c r="EXI8" s="142"/>
      <c r="EXJ8" s="142"/>
      <c r="EXK8" s="142"/>
      <c r="EXL8" s="142"/>
      <c r="EXM8" s="142"/>
      <c r="EXN8" s="142"/>
      <c r="EXO8" s="142"/>
      <c r="EXP8" s="142"/>
      <c r="EXQ8" s="142"/>
      <c r="EXR8" s="142"/>
      <c r="EXS8" s="142"/>
      <c r="EXT8" s="142"/>
      <c r="EXU8" s="142"/>
      <c r="EXV8" s="142"/>
      <c r="EXW8" s="142"/>
      <c r="EXX8" s="142"/>
      <c r="EXY8" s="142"/>
      <c r="EXZ8" s="142"/>
      <c r="EYA8" s="142"/>
      <c r="EYB8" s="142"/>
      <c r="EYC8" s="142"/>
      <c r="EYD8" s="142"/>
      <c r="EYE8" s="142"/>
      <c r="EYF8" s="142"/>
      <c r="EYG8" s="142"/>
      <c r="EYH8" s="142"/>
      <c r="EYI8" s="142"/>
      <c r="EYJ8" s="142"/>
      <c r="EYK8" s="142"/>
      <c r="EYL8" s="142"/>
      <c r="EYM8" s="142"/>
      <c r="EYN8" s="142"/>
      <c r="EYO8" s="142"/>
      <c r="EYP8" s="142"/>
      <c r="EYQ8" s="142"/>
      <c r="EYR8" s="142"/>
      <c r="EYS8" s="142"/>
      <c r="EYT8" s="142"/>
      <c r="EYU8" s="142"/>
      <c r="EYV8" s="142"/>
      <c r="EYW8" s="142"/>
      <c r="EYX8" s="142"/>
      <c r="EYY8" s="142"/>
      <c r="EYZ8" s="142"/>
      <c r="EZA8" s="142"/>
      <c r="EZB8" s="142"/>
      <c r="EZC8" s="142"/>
      <c r="EZD8" s="142"/>
      <c r="EZE8" s="142"/>
      <c r="EZF8" s="142"/>
      <c r="EZG8" s="142"/>
      <c r="EZH8" s="142"/>
      <c r="EZI8" s="142"/>
      <c r="EZJ8" s="142"/>
      <c r="EZK8" s="142"/>
      <c r="EZL8" s="142"/>
      <c r="EZM8" s="142"/>
      <c r="EZN8" s="142"/>
      <c r="EZO8" s="142"/>
      <c r="EZP8" s="142"/>
      <c r="EZQ8" s="142"/>
      <c r="EZR8" s="142"/>
      <c r="EZS8" s="142"/>
      <c r="EZT8" s="142"/>
      <c r="EZU8" s="142"/>
      <c r="EZV8" s="142"/>
      <c r="EZW8" s="142"/>
      <c r="EZX8" s="142"/>
      <c r="EZY8" s="142"/>
      <c r="EZZ8" s="142"/>
      <c r="FAA8" s="142"/>
      <c r="FAB8" s="142"/>
      <c r="FAC8" s="142"/>
      <c r="FAD8" s="142"/>
      <c r="FAE8" s="142"/>
      <c r="FAF8" s="142"/>
      <c r="FAG8" s="142"/>
      <c r="FAH8" s="142"/>
      <c r="FAI8" s="142"/>
      <c r="FAJ8" s="142"/>
      <c r="FAK8" s="142"/>
      <c r="FAL8" s="142"/>
      <c r="FAM8" s="142"/>
      <c r="FAN8" s="142"/>
      <c r="FAO8" s="142"/>
      <c r="FAP8" s="142"/>
      <c r="FAQ8" s="142"/>
      <c r="FAR8" s="142"/>
      <c r="FAS8" s="142"/>
      <c r="FAT8" s="142"/>
      <c r="FAU8" s="142"/>
      <c r="FAV8" s="142"/>
      <c r="FAW8" s="142"/>
      <c r="FAX8" s="142"/>
      <c r="FAY8" s="142"/>
      <c r="FAZ8" s="142"/>
      <c r="FBA8" s="142"/>
      <c r="FBB8" s="142"/>
      <c r="FBC8" s="142"/>
      <c r="FBD8" s="142"/>
      <c r="FBE8" s="142"/>
      <c r="FBF8" s="142"/>
      <c r="FBG8" s="142"/>
      <c r="FBH8" s="142"/>
      <c r="FBI8" s="142"/>
      <c r="FBJ8" s="142"/>
      <c r="FBK8" s="142"/>
      <c r="FBL8" s="142"/>
      <c r="FBM8" s="142"/>
      <c r="FBN8" s="142"/>
      <c r="FBO8" s="142"/>
      <c r="FBP8" s="142"/>
      <c r="FBQ8" s="142"/>
      <c r="FBR8" s="142"/>
      <c r="FBS8" s="142"/>
      <c r="FBT8" s="142"/>
      <c r="FBU8" s="142"/>
      <c r="FBV8" s="142"/>
      <c r="FBW8" s="142"/>
      <c r="FBX8" s="142"/>
      <c r="FBY8" s="142"/>
      <c r="FBZ8" s="142"/>
      <c r="FCA8" s="142"/>
      <c r="FCB8" s="142"/>
      <c r="FCC8" s="142"/>
      <c r="FCD8" s="142"/>
      <c r="FCE8" s="142"/>
      <c r="FCF8" s="142"/>
      <c r="FCG8" s="142"/>
      <c r="FCH8" s="142"/>
      <c r="FCI8" s="142"/>
      <c r="FCJ8" s="142"/>
      <c r="FCK8" s="142"/>
      <c r="FCL8" s="142"/>
      <c r="FCM8" s="142"/>
      <c r="FCN8" s="142"/>
      <c r="FCO8" s="142"/>
      <c r="FCP8" s="142"/>
      <c r="FCQ8" s="142"/>
      <c r="FCR8" s="142"/>
      <c r="FCS8" s="142"/>
      <c r="FCT8" s="142"/>
      <c r="FCU8" s="142"/>
      <c r="FCV8" s="142"/>
      <c r="FCW8" s="142"/>
      <c r="FCX8" s="142"/>
      <c r="FCY8" s="142"/>
      <c r="FCZ8" s="142"/>
      <c r="FDA8" s="142"/>
      <c r="FDB8" s="142"/>
      <c r="FDC8" s="142"/>
      <c r="FDD8" s="142"/>
      <c r="FDE8" s="142"/>
      <c r="FDF8" s="142"/>
      <c r="FDG8" s="142"/>
      <c r="FDH8" s="142"/>
      <c r="FDI8" s="142"/>
      <c r="FDJ8" s="142"/>
      <c r="FDK8" s="142"/>
      <c r="FDL8" s="142"/>
      <c r="FDM8" s="142"/>
      <c r="FDN8" s="142"/>
      <c r="FDO8" s="142"/>
      <c r="FDP8" s="142"/>
      <c r="FDQ8" s="142"/>
      <c r="FDR8" s="142"/>
      <c r="FDS8" s="142"/>
      <c r="FDT8" s="142"/>
      <c r="FDU8" s="142"/>
      <c r="FDV8" s="142"/>
      <c r="FDW8" s="142"/>
      <c r="FDX8" s="142"/>
      <c r="FDY8" s="142"/>
      <c r="FDZ8" s="142"/>
      <c r="FEA8" s="142"/>
      <c r="FEB8" s="142"/>
      <c r="FEC8" s="142"/>
      <c r="FED8" s="142"/>
      <c r="FEE8" s="142"/>
      <c r="FEF8" s="142"/>
      <c r="FEG8" s="142"/>
      <c r="FEH8" s="142"/>
      <c r="FEI8" s="142"/>
      <c r="FEJ8" s="142"/>
      <c r="FEK8" s="142"/>
      <c r="FEL8" s="142"/>
      <c r="FEM8" s="142"/>
      <c r="FEN8" s="142"/>
      <c r="FEO8" s="142"/>
      <c r="FEP8" s="142"/>
      <c r="FEQ8" s="142"/>
      <c r="FER8" s="142"/>
      <c r="FES8" s="142"/>
      <c r="FET8" s="142"/>
      <c r="FEU8" s="142"/>
      <c r="FEV8" s="142"/>
      <c r="FEW8" s="142"/>
      <c r="FEX8" s="142"/>
      <c r="FEY8" s="142"/>
      <c r="FEZ8" s="142"/>
      <c r="FFA8" s="142"/>
      <c r="FFB8" s="142"/>
      <c r="FFC8" s="142"/>
      <c r="FFD8" s="142"/>
      <c r="FFE8" s="142"/>
      <c r="FFF8" s="142"/>
      <c r="FFG8" s="142"/>
      <c r="FFH8" s="142"/>
      <c r="FFI8" s="142"/>
      <c r="FFJ8" s="142"/>
      <c r="FFK8" s="142"/>
      <c r="FFL8" s="142"/>
      <c r="FFM8" s="142"/>
      <c r="FFN8" s="142"/>
      <c r="FFO8" s="142"/>
      <c r="FFP8" s="142"/>
      <c r="FFQ8" s="142"/>
      <c r="FFR8" s="142"/>
      <c r="FFS8" s="142"/>
      <c r="FFT8" s="142"/>
      <c r="FFU8" s="142"/>
      <c r="FFV8" s="142"/>
      <c r="FFW8" s="142"/>
      <c r="FFX8" s="142"/>
      <c r="FFY8" s="142"/>
      <c r="FFZ8" s="142"/>
      <c r="FGA8" s="142"/>
      <c r="FGB8" s="142"/>
      <c r="FGC8" s="142"/>
      <c r="FGD8" s="142"/>
      <c r="FGE8" s="142"/>
      <c r="FGF8" s="142"/>
      <c r="FGG8" s="142"/>
      <c r="FGH8" s="142"/>
      <c r="FGI8" s="142"/>
      <c r="FGJ8" s="142"/>
      <c r="FGK8" s="142"/>
      <c r="FGL8" s="142"/>
      <c r="FGM8" s="142"/>
      <c r="FGN8" s="142"/>
      <c r="FGO8" s="142"/>
      <c r="FGP8" s="142"/>
      <c r="FGQ8" s="142"/>
      <c r="FGR8" s="142"/>
      <c r="FGS8" s="142"/>
      <c r="FGT8" s="142"/>
      <c r="FGU8" s="142"/>
      <c r="FGV8" s="142"/>
      <c r="FGW8" s="142"/>
      <c r="FGX8" s="142"/>
      <c r="FGY8" s="142"/>
      <c r="FGZ8" s="142"/>
      <c r="FHA8" s="142"/>
      <c r="FHB8" s="142"/>
      <c r="FHC8" s="142"/>
      <c r="FHD8" s="142"/>
      <c r="FHE8" s="142"/>
      <c r="FHF8" s="142"/>
      <c r="FHG8" s="142"/>
      <c r="FHH8" s="142"/>
      <c r="FHI8" s="142"/>
      <c r="FHJ8" s="142"/>
      <c r="FHK8" s="142"/>
      <c r="FHL8" s="142"/>
      <c r="FHM8" s="142"/>
      <c r="FHN8" s="142"/>
      <c r="FHO8" s="142"/>
      <c r="FHP8" s="142"/>
      <c r="FHQ8" s="142"/>
      <c r="FHR8" s="142"/>
      <c r="FHS8" s="142"/>
      <c r="FHT8" s="142"/>
      <c r="FHU8" s="142"/>
      <c r="FHV8" s="142"/>
      <c r="FHW8" s="142"/>
      <c r="FHX8" s="142"/>
      <c r="FHY8" s="142"/>
      <c r="FHZ8" s="142"/>
      <c r="FIA8" s="142"/>
      <c r="FIB8" s="142"/>
      <c r="FIC8" s="142"/>
      <c r="FID8" s="142"/>
      <c r="FIE8" s="142"/>
      <c r="FIF8" s="142"/>
      <c r="FIG8" s="142"/>
      <c r="FIH8" s="142"/>
      <c r="FII8" s="142"/>
      <c r="FIJ8" s="142"/>
      <c r="FIK8" s="142"/>
      <c r="FIL8" s="142"/>
      <c r="FIM8" s="142"/>
      <c r="FIN8" s="142"/>
      <c r="FIO8" s="142"/>
      <c r="FIP8" s="142"/>
      <c r="FIQ8" s="142"/>
      <c r="FIR8" s="142"/>
      <c r="FIS8" s="142"/>
      <c r="FIT8" s="142"/>
      <c r="FIU8" s="142"/>
      <c r="FIV8" s="142"/>
      <c r="FIW8" s="142"/>
      <c r="FIX8" s="142"/>
      <c r="FIY8" s="142"/>
      <c r="FIZ8" s="142"/>
      <c r="FJA8" s="142"/>
      <c r="FJB8" s="142"/>
      <c r="FJC8" s="142"/>
      <c r="FJD8" s="142"/>
      <c r="FJE8" s="142"/>
      <c r="FJF8" s="142"/>
      <c r="FJG8" s="142"/>
      <c r="FJH8" s="142"/>
      <c r="FJI8" s="142"/>
      <c r="FJJ8" s="142"/>
      <c r="FJK8" s="142"/>
      <c r="FJL8" s="142"/>
      <c r="FJM8" s="142"/>
      <c r="FJN8" s="142"/>
      <c r="FJO8" s="142"/>
      <c r="FJP8" s="142"/>
      <c r="FJQ8" s="142"/>
      <c r="FJR8" s="142"/>
      <c r="FJS8" s="142"/>
      <c r="FJT8" s="142"/>
      <c r="FJU8" s="142"/>
      <c r="FJV8" s="142"/>
      <c r="FJW8" s="142"/>
      <c r="FJX8" s="142"/>
      <c r="FJY8" s="142"/>
      <c r="FJZ8" s="142"/>
      <c r="FKA8" s="142"/>
      <c r="FKB8" s="142"/>
      <c r="FKC8" s="142"/>
      <c r="FKD8" s="142"/>
      <c r="FKE8" s="142"/>
      <c r="FKF8" s="142"/>
      <c r="FKG8" s="142"/>
      <c r="FKH8" s="142"/>
      <c r="FKI8" s="142"/>
      <c r="FKJ8" s="142"/>
      <c r="FKK8" s="142"/>
      <c r="FKL8" s="142"/>
      <c r="FKM8" s="142"/>
      <c r="FKN8" s="142"/>
      <c r="FKO8" s="142"/>
      <c r="FKP8" s="142"/>
      <c r="FKQ8" s="142"/>
      <c r="FKR8" s="142"/>
      <c r="FKS8" s="142"/>
      <c r="FKT8" s="142"/>
      <c r="FKU8" s="142"/>
      <c r="FKV8" s="142"/>
      <c r="FKW8" s="142"/>
      <c r="FKX8" s="142"/>
      <c r="FKY8" s="142"/>
      <c r="FKZ8" s="142"/>
      <c r="FLA8" s="142"/>
      <c r="FLB8" s="142"/>
      <c r="FLC8" s="142"/>
      <c r="FLD8" s="142"/>
      <c r="FLE8" s="142"/>
      <c r="FLF8" s="142"/>
      <c r="FLG8" s="142"/>
      <c r="FLH8" s="142"/>
      <c r="FLI8" s="142"/>
      <c r="FLJ8" s="142"/>
      <c r="FLK8" s="142"/>
      <c r="FLL8" s="142"/>
      <c r="FLM8" s="142"/>
      <c r="FLN8" s="142"/>
      <c r="FLO8" s="142"/>
      <c r="FLP8" s="142"/>
      <c r="FLQ8" s="142"/>
      <c r="FLR8" s="142"/>
      <c r="FLS8" s="142"/>
      <c r="FLT8" s="142"/>
      <c r="FLU8" s="142"/>
      <c r="FLV8" s="142"/>
      <c r="FLW8" s="142"/>
      <c r="FLX8" s="142"/>
      <c r="FLY8" s="142"/>
      <c r="FLZ8" s="142"/>
      <c r="FMA8" s="142"/>
      <c r="FMB8" s="142"/>
      <c r="FMC8" s="142"/>
      <c r="FMD8" s="142"/>
      <c r="FME8" s="142"/>
      <c r="FMF8" s="142"/>
      <c r="FMG8" s="142"/>
      <c r="FMH8" s="142"/>
      <c r="FMI8" s="142"/>
      <c r="FMJ8" s="142"/>
      <c r="FMK8" s="142"/>
      <c r="FML8" s="142"/>
      <c r="FMM8" s="142"/>
      <c r="FMN8" s="142"/>
      <c r="FMO8" s="142"/>
      <c r="FMP8" s="142"/>
      <c r="FMQ8" s="142"/>
      <c r="FMR8" s="142"/>
      <c r="FMS8" s="142"/>
      <c r="FMT8" s="142"/>
      <c r="FMU8" s="142"/>
      <c r="FMV8" s="142"/>
      <c r="FMW8" s="142"/>
      <c r="FMX8" s="142"/>
      <c r="FMY8" s="142"/>
      <c r="FMZ8" s="142"/>
      <c r="FNA8" s="142"/>
      <c r="FNB8" s="142"/>
      <c r="FNC8" s="142"/>
      <c r="FND8" s="142"/>
      <c r="FNE8" s="142"/>
      <c r="FNF8" s="142"/>
      <c r="FNG8" s="142"/>
      <c r="FNH8" s="142"/>
      <c r="FNI8" s="142"/>
      <c r="FNJ8" s="142"/>
      <c r="FNK8" s="142"/>
      <c r="FNL8" s="142"/>
      <c r="FNM8" s="142"/>
      <c r="FNN8" s="142"/>
      <c r="FNO8" s="142"/>
      <c r="FNP8" s="142"/>
      <c r="FNQ8" s="142"/>
      <c r="FNR8" s="142"/>
      <c r="FNS8" s="142"/>
      <c r="FNT8" s="142"/>
      <c r="FNU8" s="142"/>
      <c r="FNV8" s="142"/>
      <c r="FNW8" s="142"/>
      <c r="FNX8" s="142"/>
      <c r="FNY8" s="142"/>
      <c r="FNZ8" s="142"/>
      <c r="FOA8" s="142"/>
      <c r="FOB8" s="142"/>
      <c r="FOC8" s="142"/>
      <c r="FOD8" s="142"/>
      <c r="FOE8" s="142"/>
      <c r="FOF8" s="142"/>
      <c r="FOG8" s="142"/>
      <c r="FOH8" s="142"/>
      <c r="FOI8" s="142"/>
      <c r="FOJ8" s="142"/>
      <c r="FOK8" s="142"/>
      <c r="FOL8" s="142"/>
      <c r="FOM8" s="142"/>
      <c r="FON8" s="142"/>
      <c r="FOO8" s="142"/>
      <c r="FOP8" s="142"/>
      <c r="FOQ8" s="142"/>
      <c r="FOR8" s="142"/>
      <c r="FOS8" s="142"/>
      <c r="FOT8" s="142"/>
      <c r="FOU8" s="142"/>
      <c r="FOV8" s="142"/>
      <c r="FOW8" s="142"/>
      <c r="FOX8" s="142"/>
      <c r="FOY8" s="142"/>
      <c r="FOZ8" s="142"/>
      <c r="FPA8" s="142"/>
      <c r="FPB8" s="142"/>
      <c r="FPC8" s="142"/>
      <c r="FPD8" s="142"/>
      <c r="FPE8" s="142"/>
      <c r="FPF8" s="142"/>
      <c r="FPG8" s="142"/>
      <c r="FPH8" s="142"/>
      <c r="FPI8" s="142"/>
      <c r="FPJ8" s="142"/>
      <c r="FPK8" s="142"/>
      <c r="FPL8" s="142"/>
      <c r="FPM8" s="142"/>
      <c r="FPN8" s="142"/>
      <c r="FPO8" s="142"/>
      <c r="FPP8" s="142"/>
      <c r="FPQ8" s="142"/>
      <c r="FPR8" s="142"/>
      <c r="FPS8" s="142"/>
      <c r="FPT8" s="142"/>
      <c r="FPU8" s="142"/>
      <c r="FPV8" s="142"/>
      <c r="FPW8" s="142"/>
      <c r="FPX8" s="142"/>
      <c r="FPY8" s="142"/>
      <c r="FPZ8" s="142"/>
      <c r="FQA8" s="142"/>
      <c r="FQB8" s="142"/>
      <c r="FQC8" s="142"/>
      <c r="FQD8" s="142"/>
      <c r="FQE8" s="142"/>
      <c r="FQF8" s="142"/>
      <c r="FQG8" s="142"/>
      <c r="FQH8" s="142"/>
      <c r="FQI8" s="142"/>
      <c r="FQJ8" s="142"/>
      <c r="FQK8" s="142"/>
      <c r="FQL8" s="142"/>
      <c r="FQM8" s="142"/>
      <c r="FQN8" s="142"/>
      <c r="FQO8" s="142"/>
      <c r="FQP8" s="142"/>
      <c r="FQQ8" s="142"/>
      <c r="FQR8" s="142"/>
      <c r="FQS8" s="142"/>
      <c r="FQT8" s="142"/>
      <c r="FQU8" s="142"/>
      <c r="FQV8" s="142"/>
      <c r="FQW8" s="142"/>
      <c r="FQX8" s="142"/>
      <c r="FQY8" s="142"/>
      <c r="FQZ8" s="142"/>
      <c r="FRA8" s="142"/>
      <c r="FRB8" s="142"/>
      <c r="FRC8" s="142"/>
      <c r="FRD8" s="142"/>
      <c r="FRE8" s="142"/>
      <c r="FRF8" s="142"/>
      <c r="FRG8" s="142"/>
      <c r="FRH8" s="142"/>
      <c r="FRI8" s="142"/>
      <c r="FRJ8" s="142"/>
      <c r="FRK8" s="142"/>
      <c r="FRL8" s="142"/>
      <c r="FRM8" s="142"/>
      <c r="FRN8" s="142"/>
      <c r="FRO8" s="142"/>
      <c r="FRP8" s="142"/>
      <c r="FRQ8" s="142"/>
      <c r="FRR8" s="142"/>
      <c r="FRS8" s="142"/>
      <c r="FRT8" s="142"/>
      <c r="FRU8" s="142"/>
      <c r="FRV8" s="142"/>
      <c r="FRW8" s="142"/>
      <c r="FRX8" s="142"/>
      <c r="FRY8" s="142"/>
      <c r="FRZ8" s="142"/>
      <c r="FSA8" s="142"/>
      <c r="FSB8" s="142"/>
      <c r="FSC8" s="142"/>
      <c r="FSD8" s="142"/>
      <c r="FSE8" s="142"/>
      <c r="FSF8" s="142"/>
      <c r="FSG8" s="142"/>
      <c r="FSH8" s="142"/>
      <c r="FSI8" s="142"/>
      <c r="FSJ8" s="142"/>
      <c r="FSK8" s="142"/>
      <c r="FSL8" s="142"/>
      <c r="FSM8" s="142"/>
      <c r="FSN8" s="142"/>
      <c r="FSO8" s="142"/>
      <c r="FSP8" s="142"/>
      <c r="FSQ8" s="142"/>
      <c r="FSR8" s="142"/>
      <c r="FSS8" s="142"/>
      <c r="FST8" s="142"/>
      <c r="FSU8" s="142"/>
      <c r="FSV8" s="142"/>
      <c r="FSW8" s="142"/>
      <c r="FSX8" s="142"/>
      <c r="FSY8" s="142"/>
      <c r="FSZ8" s="142"/>
      <c r="FTA8" s="142"/>
      <c r="FTB8" s="142"/>
      <c r="FTC8" s="142"/>
      <c r="FTD8" s="142"/>
      <c r="FTE8" s="142"/>
      <c r="FTF8" s="142"/>
      <c r="FTG8" s="142"/>
      <c r="FTH8" s="142"/>
      <c r="FTI8" s="142"/>
      <c r="FTJ8" s="142"/>
      <c r="FTK8" s="142"/>
      <c r="FTL8" s="142"/>
      <c r="FTM8" s="142"/>
      <c r="FTN8" s="142"/>
      <c r="FTO8" s="142"/>
      <c r="FTP8" s="142"/>
      <c r="FTQ8" s="142"/>
      <c r="FTR8" s="142"/>
      <c r="FTS8" s="142"/>
      <c r="FTT8" s="142"/>
      <c r="FTU8" s="142"/>
      <c r="FTV8" s="142"/>
      <c r="FTW8" s="142"/>
      <c r="FTX8" s="142"/>
      <c r="FTY8" s="142"/>
      <c r="FTZ8" s="142"/>
      <c r="FUA8" s="142"/>
      <c r="FUB8" s="142"/>
      <c r="FUC8" s="142"/>
      <c r="FUD8" s="142"/>
      <c r="FUE8" s="142"/>
      <c r="FUF8" s="142"/>
      <c r="FUG8" s="142"/>
      <c r="FUH8" s="142"/>
      <c r="FUI8" s="142"/>
      <c r="FUJ8" s="142"/>
      <c r="FUK8" s="142"/>
      <c r="FUL8" s="142"/>
      <c r="FUM8" s="142"/>
      <c r="FUN8" s="142"/>
      <c r="FUO8" s="142"/>
      <c r="FUP8" s="142"/>
      <c r="FUQ8" s="142"/>
      <c r="FUR8" s="142"/>
      <c r="FUS8" s="142"/>
      <c r="FUT8" s="142"/>
      <c r="FUU8" s="142"/>
      <c r="FUV8" s="142"/>
      <c r="FUW8" s="142"/>
      <c r="FUX8" s="142"/>
      <c r="FUY8" s="142"/>
      <c r="FUZ8" s="142"/>
      <c r="FVA8" s="142"/>
      <c r="FVB8" s="142"/>
      <c r="FVC8" s="142"/>
      <c r="FVD8" s="142"/>
      <c r="FVE8" s="142"/>
      <c r="FVF8" s="142"/>
      <c r="FVG8" s="142"/>
      <c r="FVH8" s="142"/>
      <c r="FVI8" s="142"/>
      <c r="FVJ8" s="142"/>
      <c r="FVK8" s="142"/>
      <c r="FVL8" s="142"/>
      <c r="FVM8" s="142"/>
      <c r="FVN8" s="142"/>
      <c r="FVO8" s="142"/>
      <c r="FVP8" s="142"/>
      <c r="FVQ8" s="142"/>
      <c r="FVR8" s="142"/>
      <c r="FVS8" s="142"/>
      <c r="FVT8" s="142"/>
      <c r="FVU8" s="142"/>
      <c r="FVV8" s="142"/>
      <c r="FVW8" s="142"/>
      <c r="FVX8" s="142"/>
      <c r="FVY8" s="142"/>
      <c r="FVZ8" s="142"/>
      <c r="FWA8" s="142"/>
      <c r="FWB8" s="142"/>
      <c r="FWC8" s="142"/>
      <c r="FWD8" s="142"/>
      <c r="FWE8" s="142"/>
      <c r="FWF8" s="142"/>
      <c r="FWG8" s="142"/>
      <c r="FWH8" s="142"/>
      <c r="FWI8" s="142"/>
      <c r="FWJ8" s="142"/>
      <c r="FWK8" s="142"/>
      <c r="FWL8" s="142"/>
      <c r="FWM8" s="142"/>
      <c r="FWN8" s="142"/>
      <c r="FWO8" s="142"/>
      <c r="FWP8" s="142"/>
      <c r="FWQ8" s="142"/>
      <c r="FWR8" s="142"/>
      <c r="FWS8" s="142"/>
      <c r="FWT8" s="142"/>
      <c r="FWU8" s="142"/>
      <c r="FWV8" s="142"/>
      <c r="FWW8" s="142"/>
      <c r="FWX8" s="142"/>
      <c r="FWY8" s="142"/>
      <c r="FWZ8" s="142"/>
      <c r="FXA8" s="142"/>
      <c r="FXB8" s="142"/>
      <c r="FXC8" s="142"/>
      <c r="FXD8" s="142"/>
      <c r="FXE8" s="142"/>
      <c r="FXF8" s="142"/>
      <c r="FXG8" s="142"/>
      <c r="FXH8" s="142"/>
      <c r="FXI8" s="142"/>
      <c r="FXJ8" s="142"/>
      <c r="FXK8" s="142"/>
      <c r="FXL8" s="142"/>
      <c r="FXM8" s="142"/>
      <c r="FXN8" s="142"/>
      <c r="FXO8" s="142"/>
      <c r="FXP8" s="142"/>
      <c r="FXQ8" s="142"/>
      <c r="FXR8" s="142"/>
      <c r="FXS8" s="142"/>
      <c r="FXT8" s="142"/>
      <c r="FXU8" s="142"/>
      <c r="FXV8" s="142"/>
      <c r="FXW8" s="142"/>
      <c r="FXX8" s="142"/>
      <c r="FXY8" s="142"/>
      <c r="FXZ8" s="142"/>
      <c r="FYA8" s="142"/>
      <c r="FYB8" s="142"/>
      <c r="FYC8" s="142"/>
      <c r="FYD8" s="142"/>
      <c r="FYE8" s="142"/>
      <c r="FYF8" s="142"/>
      <c r="FYG8" s="142"/>
      <c r="FYH8" s="142"/>
      <c r="FYI8" s="142"/>
      <c r="FYJ8" s="142"/>
      <c r="FYK8" s="142"/>
      <c r="FYL8" s="142"/>
      <c r="FYM8" s="142"/>
      <c r="FYN8" s="142"/>
      <c r="FYO8" s="142"/>
      <c r="FYP8" s="142"/>
      <c r="FYQ8" s="142"/>
      <c r="FYR8" s="142"/>
      <c r="FYS8" s="142"/>
      <c r="FYT8" s="142"/>
      <c r="FYU8" s="142"/>
      <c r="FYV8" s="142"/>
      <c r="FYW8" s="142"/>
      <c r="FYX8" s="142"/>
      <c r="FYY8" s="142"/>
      <c r="FYZ8" s="142"/>
      <c r="FZA8" s="142"/>
      <c r="FZB8" s="142"/>
      <c r="FZC8" s="142"/>
      <c r="FZD8" s="142"/>
      <c r="FZE8" s="142"/>
      <c r="FZF8" s="142"/>
      <c r="FZG8" s="142"/>
      <c r="FZH8" s="142"/>
      <c r="FZI8" s="142"/>
      <c r="FZJ8" s="142"/>
      <c r="FZK8" s="142"/>
      <c r="FZL8" s="142"/>
      <c r="FZM8" s="142"/>
      <c r="FZN8" s="142"/>
      <c r="FZO8" s="142"/>
      <c r="FZP8" s="142"/>
      <c r="FZQ8" s="142"/>
      <c r="FZR8" s="142"/>
      <c r="FZS8" s="142"/>
      <c r="FZT8" s="142"/>
      <c r="FZU8" s="142"/>
      <c r="FZV8" s="142"/>
      <c r="FZW8" s="142"/>
      <c r="FZX8" s="142"/>
      <c r="FZY8" s="142"/>
      <c r="FZZ8" s="142"/>
      <c r="GAA8" s="142"/>
      <c r="GAB8" s="142"/>
      <c r="GAC8" s="142"/>
      <c r="GAD8" s="142"/>
      <c r="GAE8" s="142"/>
      <c r="GAF8" s="142"/>
      <c r="GAG8" s="142"/>
      <c r="GAH8" s="142"/>
      <c r="GAI8" s="142"/>
      <c r="GAJ8" s="142"/>
      <c r="GAK8" s="142"/>
      <c r="GAL8" s="142"/>
      <c r="GAM8" s="142"/>
      <c r="GAN8" s="142"/>
      <c r="GAO8" s="142"/>
      <c r="GAP8" s="142"/>
      <c r="GAQ8" s="142"/>
      <c r="GAR8" s="142"/>
      <c r="GAS8" s="142"/>
      <c r="GAT8" s="142"/>
      <c r="GAU8" s="142"/>
      <c r="GAV8" s="142"/>
      <c r="GAW8" s="142"/>
      <c r="GAX8" s="142"/>
      <c r="GAY8" s="142"/>
      <c r="GAZ8" s="142"/>
      <c r="GBA8" s="142"/>
      <c r="GBB8" s="142"/>
      <c r="GBC8" s="142"/>
      <c r="GBD8" s="142"/>
      <c r="GBE8" s="142"/>
      <c r="GBF8" s="142"/>
      <c r="GBG8" s="142"/>
      <c r="GBH8" s="142"/>
      <c r="GBI8" s="142"/>
      <c r="GBJ8" s="142"/>
      <c r="GBK8" s="142"/>
      <c r="GBL8" s="142"/>
      <c r="GBM8" s="142"/>
      <c r="GBN8" s="142"/>
      <c r="GBO8" s="142"/>
      <c r="GBP8" s="142"/>
      <c r="GBQ8" s="142"/>
      <c r="GBR8" s="142"/>
      <c r="GBS8" s="142"/>
      <c r="GBT8" s="142"/>
      <c r="GBU8" s="142"/>
      <c r="GBV8" s="142"/>
      <c r="GBW8" s="142"/>
      <c r="GBX8" s="142"/>
      <c r="GBY8" s="142"/>
      <c r="GBZ8" s="142"/>
      <c r="GCA8" s="142"/>
      <c r="GCB8" s="142"/>
      <c r="GCC8" s="142"/>
      <c r="GCD8" s="142"/>
      <c r="GCE8" s="142"/>
      <c r="GCF8" s="142"/>
      <c r="GCG8" s="142"/>
      <c r="GCH8" s="142"/>
      <c r="GCI8" s="142"/>
      <c r="GCJ8" s="142"/>
      <c r="GCK8" s="142"/>
      <c r="GCL8" s="142"/>
      <c r="GCM8" s="142"/>
      <c r="GCN8" s="142"/>
      <c r="GCO8" s="142"/>
      <c r="GCP8" s="142"/>
      <c r="GCQ8" s="142"/>
      <c r="GCR8" s="142"/>
      <c r="GCS8" s="142"/>
      <c r="GCT8" s="142"/>
      <c r="GCU8" s="142"/>
      <c r="GCV8" s="142"/>
      <c r="GCW8" s="142"/>
      <c r="GCX8" s="142"/>
      <c r="GCY8" s="142"/>
      <c r="GCZ8" s="142"/>
      <c r="GDA8" s="142"/>
      <c r="GDB8" s="142"/>
      <c r="GDC8" s="142"/>
      <c r="GDD8" s="142"/>
      <c r="GDE8" s="142"/>
      <c r="GDF8" s="142"/>
      <c r="GDG8" s="142"/>
      <c r="GDH8" s="142"/>
      <c r="GDI8" s="142"/>
      <c r="GDJ8" s="142"/>
      <c r="GDK8" s="142"/>
      <c r="GDL8" s="142"/>
      <c r="GDM8" s="142"/>
      <c r="GDN8" s="142"/>
      <c r="GDO8" s="142"/>
      <c r="GDP8" s="142"/>
      <c r="GDQ8" s="142"/>
      <c r="GDR8" s="142"/>
      <c r="GDS8" s="142"/>
      <c r="GDT8" s="142"/>
      <c r="GDU8" s="142"/>
      <c r="GDV8" s="142"/>
      <c r="GDW8" s="142"/>
      <c r="GDX8" s="142"/>
      <c r="GDY8" s="142"/>
      <c r="GDZ8" s="142"/>
      <c r="GEA8" s="142"/>
      <c r="GEB8" s="142"/>
      <c r="GEC8" s="142"/>
      <c r="GED8" s="142"/>
      <c r="GEE8" s="142"/>
      <c r="GEF8" s="142"/>
      <c r="GEG8" s="142"/>
      <c r="GEH8" s="142"/>
      <c r="GEI8" s="142"/>
      <c r="GEJ8" s="142"/>
      <c r="GEK8" s="142"/>
      <c r="GEL8" s="142"/>
      <c r="GEM8" s="142"/>
      <c r="GEN8" s="142"/>
      <c r="GEO8" s="142"/>
      <c r="GEP8" s="142"/>
      <c r="GEQ8" s="142"/>
      <c r="GER8" s="142"/>
      <c r="GES8" s="142"/>
      <c r="GET8" s="142"/>
      <c r="GEU8" s="142"/>
      <c r="GEV8" s="142"/>
      <c r="GEW8" s="142"/>
      <c r="GEX8" s="142"/>
      <c r="GEY8" s="142"/>
      <c r="GEZ8" s="142"/>
      <c r="GFA8" s="142"/>
      <c r="GFB8" s="142"/>
      <c r="GFC8" s="142"/>
      <c r="GFD8" s="142"/>
      <c r="GFE8" s="142"/>
      <c r="GFF8" s="142"/>
      <c r="GFG8" s="142"/>
      <c r="GFH8" s="142"/>
      <c r="GFI8" s="142"/>
      <c r="GFJ8" s="142"/>
      <c r="GFK8" s="142"/>
      <c r="GFL8" s="142"/>
      <c r="GFM8" s="142"/>
      <c r="GFN8" s="142"/>
      <c r="GFO8" s="142"/>
      <c r="GFP8" s="142"/>
      <c r="GFQ8" s="142"/>
      <c r="GFR8" s="142"/>
      <c r="GFS8" s="142"/>
      <c r="GFT8" s="142"/>
      <c r="GFU8" s="142"/>
      <c r="GFV8" s="142"/>
      <c r="GFW8" s="142"/>
      <c r="GFX8" s="142"/>
      <c r="GFY8" s="142"/>
      <c r="GFZ8" s="142"/>
      <c r="GGA8" s="142"/>
      <c r="GGB8" s="142"/>
      <c r="GGC8" s="142"/>
      <c r="GGD8" s="142"/>
      <c r="GGE8" s="142"/>
      <c r="GGF8" s="142"/>
      <c r="GGG8" s="142"/>
      <c r="GGH8" s="142"/>
      <c r="GGI8" s="142"/>
      <c r="GGJ8" s="142"/>
      <c r="GGK8" s="142"/>
      <c r="GGL8" s="142"/>
      <c r="GGM8" s="142"/>
      <c r="GGN8" s="142"/>
      <c r="GGO8" s="142"/>
      <c r="GGP8" s="142"/>
      <c r="GGQ8" s="142"/>
      <c r="GGR8" s="142"/>
      <c r="GGS8" s="142"/>
      <c r="GGT8" s="142"/>
      <c r="GGU8" s="142"/>
      <c r="GGV8" s="142"/>
      <c r="GGW8" s="142"/>
      <c r="GGX8" s="142"/>
      <c r="GGY8" s="142"/>
      <c r="GGZ8" s="142"/>
      <c r="GHA8" s="142"/>
      <c r="GHB8" s="142"/>
      <c r="GHC8" s="142"/>
      <c r="GHD8" s="142"/>
      <c r="GHE8" s="142"/>
      <c r="GHF8" s="142"/>
      <c r="GHG8" s="142"/>
      <c r="GHH8" s="142"/>
      <c r="GHI8" s="142"/>
      <c r="GHJ8" s="142"/>
      <c r="GHK8" s="142"/>
      <c r="GHL8" s="142"/>
      <c r="GHM8" s="142"/>
      <c r="GHN8" s="142"/>
      <c r="GHO8" s="142"/>
      <c r="GHP8" s="142"/>
      <c r="GHQ8" s="142"/>
      <c r="GHR8" s="142"/>
      <c r="GHS8" s="142"/>
      <c r="GHT8" s="142"/>
      <c r="GHU8" s="142"/>
      <c r="GHV8" s="142"/>
      <c r="GHW8" s="142"/>
      <c r="GHX8" s="142"/>
      <c r="GHY8" s="142"/>
      <c r="GHZ8" s="142"/>
      <c r="GIA8" s="142"/>
      <c r="GIB8" s="142"/>
      <c r="GIC8" s="142"/>
      <c r="GID8" s="142"/>
      <c r="GIE8" s="142"/>
      <c r="GIF8" s="142"/>
      <c r="GIG8" s="142"/>
      <c r="GIH8" s="142"/>
      <c r="GII8" s="142"/>
      <c r="GIJ8" s="142"/>
      <c r="GIK8" s="142"/>
      <c r="GIL8" s="142"/>
      <c r="GIM8" s="142"/>
      <c r="GIN8" s="142"/>
      <c r="GIO8" s="142"/>
      <c r="GIP8" s="142"/>
      <c r="GIQ8" s="142"/>
      <c r="GIR8" s="142"/>
      <c r="GIS8" s="142"/>
      <c r="GIT8" s="142"/>
      <c r="GIU8" s="142"/>
      <c r="GIV8" s="142"/>
      <c r="GIW8" s="142"/>
      <c r="GIX8" s="142"/>
      <c r="GIY8" s="142"/>
      <c r="GIZ8" s="142"/>
      <c r="GJA8" s="142"/>
      <c r="GJB8" s="142"/>
      <c r="GJC8" s="142"/>
      <c r="GJD8" s="142"/>
      <c r="GJE8" s="142"/>
      <c r="GJF8" s="142"/>
      <c r="GJG8" s="142"/>
      <c r="GJH8" s="142"/>
      <c r="GJI8" s="142"/>
      <c r="GJJ8" s="142"/>
      <c r="GJK8" s="142"/>
      <c r="GJL8" s="142"/>
      <c r="GJM8" s="142"/>
      <c r="GJN8" s="142"/>
      <c r="GJO8" s="142"/>
      <c r="GJP8" s="142"/>
      <c r="GJQ8" s="142"/>
      <c r="GJR8" s="142"/>
      <c r="GJS8" s="142"/>
      <c r="GJT8" s="142"/>
      <c r="GJU8" s="142"/>
      <c r="GJV8" s="142"/>
      <c r="GJW8" s="142"/>
      <c r="GJX8" s="142"/>
      <c r="GJY8" s="142"/>
      <c r="GJZ8" s="142"/>
      <c r="GKA8" s="142"/>
      <c r="GKB8" s="142"/>
      <c r="GKC8" s="142"/>
      <c r="GKD8" s="142"/>
      <c r="GKE8" s="142"/>
      <c r="GKF8" s="142"/>
      <c r="GKG8" s="142"/>
      <c r="GKH8" s="142"/>
      <c r="GKI8" s="142"/>
      <c r="GKJ8" s="142"/>
      <c r="GKK8" s="142"/>
      <c r="GKL8" s="142"/>
      <c r="GKM8" s="142"/>
      <c r="GKN8" s="142"/>
      <c r="GKO8" s="142"/>
      <c r="GKP8" s="142"/>
      <c r="GKQ8" s="142"/>
      <c r="GKR8" s="142"/>
      <c r="GKS8" s="142"/>
      <c r="GKT8" s="142"/>
      <c r="GKU8" s="142"/>
      <c r="GKV8" s="142"/>
      <c r="GKW8" s="142"/>
      <c r="GKX8" s="142"/>
      <c r="GKY8" s="142"/>
      <c r="GKZ8" s="142"/>
      <c r="GLA8" s="142"/>
      <c r="GLB8" s="142"/>
      <c r="GLC8" s="142"/>
      <c r="GLD8" s="142"/>
      <c r="GLE8" s="142"/>
      <c r="GLF8" s="142"/>
      <c r="GLG8" s="142"/>
      <c r="GLH8" s="142"/>
      <c r="GLI8" s="142"/>
      <c r="GLJ8" s="142"/>
      <c r="GLK8" s="142"/>
      <c r="GLL8" s="142"/>
      <c r="GLM8" s="142"/>
      <c r="GLN8" s="142"/>
      <c r="GLO8" s="142"/>
      <c r="GLP8" s="142"/>
      <c r="GLQ8" s="142"/>
      <c r="GLR8" s="142"/>
      <c r="GLS8" s="142"/>
      <c r="GLT8" s="142"/>
      <c r="GLU8" s="142"/>
      <c r="GLV8" s="142"/>
      <c r="GLW8" s="142"/>
      <c r="GLX8" s="142"/>
      <c r="GLY8" s="142"/>
      <c r="GLZ8" s="142"/>
      <c r="GMA8" s="142"/>
      <c r="GMB8" s="142"/>
      <c r="GMC8" s="142"/>
      <c r="GMD8" s="142"/>
      <c r="GME8" s="142"/>
      <c r="GMF8" s="142"/>
      <c r="GMG8" s="142"/>
      <c r="GMH8" s="142"/>
      <c r="GMI8" s="142"/>
      <c r="GMJ8" s="142"/>
      <c r="GMK8" s="142"/>
      <c r="GML8" s="142"/>
      <c r="GMM8" s="142"/>
      <c r="GMN8" s="142"/>
      <c r="GMO8" s="142"/>
      <c r="GMP8" s="142"/>
      <c r="GMQ8" s="142"/>
      <c r="GMR8" s="142"/>
      <c r="GMS8" s="142"/>
      <c r="GMT8" s="142"/>
      <c r="GMU8" s="142"/>
      <c r="GMV8" s="142"/>
      <c r="GMW8" s="142"/>
      <c r="GMX8" s="142"/>
      <c r="GMY8" s="142"/>
      <c r="GMZ8" s="142"/>
      <c r="GNA8" s="142"/>
      <c r="GNB8" s="142"/>
      <c r="GNC8" s="142"/>
      <c r="GND8" s="142"/>
      <c r="GNE8" s="142"/>
      <c r="GNF8" s="142"/>
      <c r="GNG8" s="142"/>
      <c r="GNH8" s="142"/>
      <c r="GNI8" s="142"/>
      <c r="GNJ8" s="142"/>
      <c r="GNK8" s="142"/>
      <c r="GNL8" s="142"/>
      <c r="GNM8" s="142"/>
      <c r="GNN8" s="142"/>
      <c r="GNO8" s="142"/>
      <c r="GNP8" s="142"/>
      <c r="GNQ8" s="142"/>
      <c r="GNR8" s="142"/>
      <c r="GNS8" s="142"/>
      <c r="GNT8" s="142"/>
      <c r="GNU8" s="142"/>
      <c r="GNV8" s="142"/>
      <c r="GNW8" s="142"/>
      <c r="GNX8" s="142"/>
      <c r="GNY8" s="142"/>
      <c r="GNZ8" s="142"/>
      <c r="GOA8" s="142"/>
      <c r="GOB8" s="142"/>
      <c r="GOC8" s="142"/>
      <c r="GOD8" s="142"/>
      <c r="GOE8" s="142"/>
      <c r="GOF8" s="142"/>
      <c r="GOG8" s="142"/>
      <c r="GOH8" s="142"/>
      <c r="GOI8" s="142"/>
      <c r="GOJ8" s="142"/>
      <c r="GOK8" s="142"/>
      <c r="GOL8" s="142"/>
      <c r="GOM8" s="142"/>
      <c r="GON8" s="142"/>
      <c r="GOO8" s="142"/>
      <c r="GOP8" s="142"/>
      <c r="GOQ8" s="142"/>
      <c r="GOR8" s="142"/>
      <c r="GOS8" s="142"/>
      <c r="GOT8" s="142"/>
      <c r="GOU8" s="142"/>
      <c r="GOV8" s="142"/>
      <c r="GOW8" s="142"/>
      <c r="GOX8" s="142"/>
      <c r="GOY8" s="142"/>
      <c r="GOZ8" s="142"/>
      <c r="GPA8" s="142"/>
      <c r="GPB8" s="142"/>
      <c r="GPC8" s="142"/>
      <c r="GPD8" s="142"/>
      <c r="GPE8" s="142"/>
      <c r="GPF8" s="142"/>
      <c r="GPG8" s="142"/>
      <c r="GPH8" s="142"/>
      <c r="GPI8" s="142"/>
      <c r="GPJ8" s="142"/>
      <c r="GPK8" s="142"/>
      <c r="GPL8" s="142"/>
      <c r="GPM8" s="142"/>
      <c r="GPN8" s="142"/>
      <c r="GPO8" s="142"/>
      <c r="GPP8" s="142"/>
      <c r="GPQ8" s="142"/>
      <c r="GPR8" s="142"/>
      <c r="GPS8" s="142"/>
      <c r="GPT8" s="142"/>
      <c r="GPU8" s="142"/>
      <c r="GPV8" s="142"/>
      <c r="GPW8" s="142"/>
      <c r="GPX8" s="142"/>
      <c r="GPY8" s="142"/>
      <c r="GPZ8" s="142"/>
      <c r="GQA8" s="142"/>
      <c r="GQB8" s="142"/>
      <c r="GQC8" s="142"/>
      <c r="GQD8" s="142"/>
      <c r="GQE8" s="142"/>
      <c r="GQF8" s="142"/>
      <c r="GQG8" s="142"/>
      <c r="GQH8" s="142"/>
      <c r="GQI8" s="142"/>
      <c r="GQJ8" s="142"/>
      <c r="GQK8" s="142"/>
      <c r="GQL8" s="142"/>
      <c r="GQM8" s="142"/>
      <c r="GQN8" s="142"/>
      <c r="GQO8" s="142"/>
      <c r="GQP8" s="142"/>
      <c r="GQQ8" s="142"/>
      <c r="GQR8" s="142"/>
      <c r="GQS8" s="142"/>
      <c r="GQT8" s="142"/>
      <c r="GQU8" s="142"/>
      <c r="GQV8" s="142"/>
      <c r="GQW8" s="142"/>
      <c r="GQX8" s="142"/>
      <c r="GQY8" s="142"/>
      <c r="GQZ8" s="142"/>
      <c r="GRA8" s="142"/>
      <c r="GRB8" s="142"/>
      <c r="GRC8" s="142"/>
      <c r="GRD8" s="142"/>
      <c r="GRE8" s="142"/>
      <c r="GRF8" s="142"/>
      <c r="GRG8" s="142"/>
      <c r="GRH8" s="142"/>
      <c r="GRI8" s="142"/>
      <c r="GRJ8" s="142"/>
      <c r="GRK8" s="142"/>
      <c r="GRL8" s="142"/>
      <c r="GRM8" s="142"/>
      <c r="GRN8" s="142"/>
      <c r="GRO8" s="142"/>
      <c r="GRP8" s="142"/>
      <c r="GRQ8" s="142"/>
      <c r="GRR8" s="142"/>
      <c r="GRS8" s="142"/>
      <c r="GRT8" s="142"/>
      <c r="GRU8" s="142"/>
      <c r="GRV8" s="142"/>
      <c r="GRW8" s="142"/>
      <c r="GRX8" s="142"/>
      <c r="GRY8" s="142"/>
      <c r="GRZ8" s="142"/>
      <c r="GSA8" s="142"/>
      <c r="GSB8" s="142"/>
      <c r="GSC8" s="142"/>
      <c r="GSD8" s="142"/>
      <c r="GSE8" s="142"/>
      <c r="GSF8" s="142"/>
      <c r="GSG8" s="142"/>
      <c r="GSH8" s="142"/>
      <c r="GSI8" s="142"/>
      <c r="GSJ8" s="142"/>
      <c r="GSK8" s="142"/>
      <c r="GSL8" s="142"/>
      <c r="GSM8" s="142"/>
      <c r="GSN8" s="142"/>
      <c r="GSO8" s="142"/>
      <c r="GSP8" s="142"/>
      <c r="GSQ8" s="142"/>
      <c r="GSR8" s="142"/>
      <c r="GSS8" s="142"/>
      <c r="GST8" s="142"/>
      <c r="GSU8" s="142"/>
      <c r="GSV8" s="142"/>
      <c r="GSW8" s="142"/>
      <c r="GSX8" s="142"/>
      <c r="GSY8" s="142"/>
      <c r="GSZ8" s="142"/>
      <c r="GTA8" s="142"/>
      <c r="GTB8" s="142"/>
      <c r="GTC8" s="142"/>
      <c r="GTD8" s="142"/>
      <c r="GTE8" s="142"/>
      <c r="GTF8" s="142"/>
      <c r="GTG8" s="142"/>
      <c r="GTH8" s="142"/>
      <c r="GTI8" s="142"/>
      <c r="GTJ8" s="142"/>
      <c r="GTK8" s="142"/>
      <c r="GTL8" s="142"/>
      <c r="GTM8" s="142"/>
      <c r="GTN8" s="142"/>
      <c r="GTO8" s="142"/>
      <c r="GTP8" s="142"/>
      <c r="GTQ8" s="142"/>
      <c r="GTR8" s="142"/>
      <c r="GTS8" s="142"/>
      <c r="GTT8" s="142"/>
      <c r="GTU8" s="142"/>
      <c r="GTV8" s="142"/>
      <c r="GTW8" s="142"/>
      <c r="GTX8" s="142"/>
      <c r="GTY8" s="142"/>
      <c r="GTZ8" s="142"/>
      <c r="GUA8" s="142"/>
      <c r="GUB8" s="142"/>
      <c r="GUC8" s="142"/>
      <c r="GUD8" s="142"/>
      <c r="GUE8" s="142"/>
      <c r="GUF8" s="142"/>
      <c r="GUG8" s="142"/>
      <c r="GUH8" s="142"/>
      <c r="GUI8" s="142"/>
      <c r="GUJ8" s="142"/>
      <c r="GUK8" s="142"/>
      <c r="GUL8" s="142"/>
      <c r="GUM8" s="142"/>
      <c r="GUN8" s="142"/>
      <c r="GUO8" s="142"/>
      <c r="GUP8" s="142"/>
      <c r="GUQ8" s="142"/>
      <c r="GUR8" s="142"/>
      <c r="GUS8" s="142"/>
      <c r="GUT8" s="142"/>
      <c r="GUU8" s="142"/>
      <c r="GUV8" s="142"/>
      <c r="GUW8" s="142"/>
      <c r="GUX8" s="142"/>
      <c r="GUY8" s="142"/>
      <c r="GUZ8" s="142"/>
      <c r="GVA8" s="142"/>
      <c r="GVB8" s="142"/>
      <c r="GVC8" s="142"/>
      <c r="GVD8" s="142"/>
      <c r="GVE8" s="142"/>
      <c r="GVF8" s="142"/>
      <c r="GVG8" s="142"/>
      <c r="GVH8" s="142"/>
      <c r="GVI8" s="142"/>
      <c r="GVJ8" s="142"/>
      <c r="GVK8" s="142"/>
      <c r="GVL8" s="142"/>
      <c r="GVM8" s="142"/>
      <c r="GVN8" s="142"/>
      <c r="GVO8" s="142"/>
      <c r="GVP8" s="142"/>
      <c r="GVQ8" s="142"/>
      <c r="GVR8" s="142"/>
      <c r="GVS8" s="142"/>
      <c r="GVT8" s="142"/>
      <c r="GVU8" s="142"/>
      <c r="GVV8" s="142"/>
      <c r="GVW8" s="142"/>
      <c r="GVX8" s="142"/>
      <c r="GVY8" s="142"/>
      <c r="GVZ8" s="142"/>
      <c r="GWA8" s="142"/>
      <c r="GWB8" s="142"/>
      <c r="GWC8" s="142"/>
      <c r="GWD8" s="142"/>
      <c r="GWE8" s="142"/>
      <c r="GWF8" s="142"/>
      <c r="GWG8" s="142"/>
      <c r="GWH8" s="142"/>
      <c r="GWI8" s="142"/>
      <c r="GWJ8" s="142"/>
      <c r="GWK8" s="142"/>
      <c r="GWL8" s="142"/>
      <c r="GWM8" s="142"/>
      <c r="GWN8" s="142"/>
      <c r="GWO8" s="142"/>
      <c r="GWP8" s="142"/>
      <c r="GWQ8" s="142"/>
      <c r="GWR8" s="142"/>
      <c r="GWS8" s="142"/>
      <c r="GWT8" s="142"/>
      <c r="GWU8" s="142"/>
      <c r="GWV8" s="142"/>
      <c r="GWW8" s="142"/>
      <c r="GWX8" s="142"/>
      <c r="GWY8" s="142"/>
      <c r="GWZ8" s="142"/>
      <c r="GXA8" s="142"/>
      <c r="GXB8" s="142"/>
      <c r="GXC8" s="142"/>
      <c r="GXD8" s="142"/>
      <c r="GXE8" s="142"/>
      <c r="GXF8" s="142"/>
      <c r="GXG8" s="142"/>
      <c r="GXH8" s="142"/>
      <c r="GXI8" s="142"/>
      <c r="GXJ8" s="142"/>
      <c r="GXK8" s="142"/>
      <c r="GXL8" s="142"/>
      <c r="GXM8" s="142"/>
      <c r="GXN8" s="142"/>
      <c r="GXO8" s="142"/>
      <c r="GXP8" s="142"/>
      <c r="GXQ8" s="142"/>
      <c r="GXR8" s="142"/>
      <c r="GXS8" s="142"/>
      <c r="GXT8" s="142"/>
      <c r="GXU8" s="142"/>
      <c r="GXV8" s="142"/>
      <c r="GXW8" s="142"/>
      <c r="GXX8" s="142"/>
      <c r="GXY8" s="142"/>
      <c r="GXZ8" s="142"/>
      <c r="GYA8" s="142"/>
      <c r="GYB8" s="142"/>
      <c r="GYC8" s="142"/>
      <c r="GYD8" s="142"/>
      <c r="GYE8" s="142"/>
      <c r="GYF8" s="142"/>
      <c r="GYG8" s="142"/>
      <c r="GYH8" s="142"/>
      <c r="GYI8" s="142"/>
      <c r="GYJ8" s="142"/>
      <c r="GYK8" s="142"/>
      <c r="GYL8" s="142"/>
      <c r="GYM8" s="142"/>
      <c r="GYN8" s="142"/>
      <c r="GYO8" s="142"/>
      <c r="GYP8" s="142"/>
      <c r="GYQ8" s="142"/>
      <c r="GYR8" s="142"/>
      <c r="GYS8" s="142"/>
      <c r="GYT8" s="142"/>
      <c r="GYU8" s="142"/>
      <c r="GYV8" s="142"/>
      <c r="GYW8" s="142"/>
      <c r="GYX8" s="142"/>
      <c r="GYY8" s="142"/>
      <c r="GYZ8" s="142"/>
      <c r="GZA8" s="142"/>
      <c r="GZB8" s="142"/>
      <c r="GZC8" s="142"/>
      <c r="GZD8" s="142"/>
      <c r="GZE8" s="142"/>
      <c r="GZF8" s="142"/>
      <c r="GZG8" s="142"/>
      <c r="GZH8" s="142"/>
      <c r="GZI8" s="142"/>
      <c r="GZJ8" s="142"/>
      <c r="GZK8" s="142"/>
      <c r="GZL8" s="142"/>
      <c r="GZM8" s="142"/>
      <c r="GZN8" s="142"/>
      <c r="GZO8" s="142"/>
      <c r="GZP8" s="142"/>
      <c r="GZQ8" s="142"/>
      <c r="GZR8" s="142"/>
      <c r="GZS8" s="142"/>
      <c r="GZT8" s="142"/>
      <c r="GZU8" s="142"/>
      <c r="GZV8" s="142"/>
      <c r="GZW8" s="142"/>
      <c r="GZX8" s="142"/>
      <c r="GZY8" s="142"/>
      <c r="GZZ8" s="142"/>
      <c r="HAA8" s="142"/>
      <c r="HAB8" s="142"/>
      <c r="HAC8" s="142"/>
      <c r="HAD8" s="142"/>
      <c r="HAE8" s="142"/>
      <c r="HAF8" s="142"/>
      <c r="HAG8" s="142"/>
      <c r="HAH8" s="142"/>
      <c r="HAI8" s="142"/>
      <c r="HAJ8" s="142"/>
      <c r="HAK8" s="142"/>
      <c r="HAL8" s="142"/>
      <c r="HAM8" s="142"/>
      <c r="HAN8" s="142"/>
      <c r="HAO8" s="142"/>
      <c r="HAP8" s="142"/>
      <c r="HAQ8" s="142"/>
      <c r="HAR8" s="142"/>
      <c r="HAS8" s="142"/>
      <c r="HAT8" s="142"/>
      <c r="HAU8" s="142"/>
      <c r="HAV8" s="142"/>
      <c r="HAW8" s="142"/>
      <c r="HAX8" s="142"/>
      <c r="HAY8" s="142"/>
      <c r="HAZ8" s="142"/>
      <c r="HBA8" s="142"/>
      <c r="HBB8" s="142"/>
      <c r="HBC8" s="142"/>
      <c r="HBD8" s="142"/>
      <c r="HBE8" s="142"/>
      <c r="HBF8" s="142"/>
      <c r="HBG8" s="142"/>
      <c r="HBH8" s="142"/>
      <c r="HBI8" s="142"/>
      <c r="HBJ8" s="142"/>
      <c r="HBK8" s="142"/>
      <c r="HBL8" s="142"/>
      <c r="HBM8" s="142"/>
      <c r="HBN8" s="142"/>
      <c r="HBO8" s="142"/>
      <c r="HBP8" s="142"/>
      <c r="HBQ8" s="142"/>
      <c r="HBR8" s="142"/>
      <c r="HBS8" s="142"/>
      <c r="HBT8" s="142"/>
      <c r="HBU8" s="142"/>
      <c r="HBV8" s="142"/>
      <c r="HBW8" s="142"/>
      <c r="HBX8" s="142"/>
      <c r="HBY8" s="142"/>
      <c r="HBZ8" s="142"/>
      <c r="HCA8" s="142"/>
      <c r="HCB8" s="142"/>
      <c r="HCC8" s="142"/>
      <c r="HCD8" s="142"/>
      <c r="HCE8" s="142"/>
      <c r="HCF8" s="142"/>
      <c r="HCG8" s="142"/>
      <c r="HCH8" s="142"/>
      <c r="HCI8" s="142"/>
      <c r="HCJ8" s="142"/>
      <c r="HCK8" s="142"/>
      <c r="HCL8" s="142"/>
      <c r="HCM8" s="142"/>
      <c r="HCN8" s="142"/>
      <c r="HCO8" s="142"/>
      <c r="HCP8" s="142"/>
      <c r="HCQ8" s="142"/>
      <c r="HCR8" s="142"/>
      <c r="HCS8" s="142"/>
      <c r="HCT8" s="142"/>
      <c r="HCU8" s="142"/>
      <c r="HCV8" s="142"/>
      <c r="HCW8" s="142"/>
      <c r="HCX8" s="142"/>
      <c r="HCY8" s="142"/>
      <c r="HCZ8" s="142"/>
      <c r="HDA8" s="142"/>
      <c r="HDB8" s="142"/>
      <c r="HDC8" s="142"/>
      <c r="HDD8" s="142"/>
      <c r="HDE8" s="142"/>
      <c r="HDF8" s="142"/>
      <c r="HDG8" s="142"/>
      <c r="HDH8" s="142"/>
      <c r="HDI8" s="142"/>
      <c r="HDJ8" s="142"/>
      <c r="HDK8" s="142"/>
      <c r="HDL8" s="142"/>
      <c r="HDM8" s="142"/>
      <c r="HDN8" s="142"/>
      <c r="HDO8" s="142"/>
      <c r="HDP8" s="142"/>
      <c r="HDQ8" s="142"/>
      <c r="HDR8" s="142"/>
      <c r="HDS8" s="142"/>
      <c r="HDT8" s="142"/>
      <c r="HDU8" s="142"/>
      <c r="HDV8" s="142"/>
      <c r="HDW8" s="142"/>
      <c r="HDX8" s="142"/>
      <c r="HDY8" s="142"/>
      <c r="HDZ8" s="142"/>
      <c r="HEA8" s="142"/>
      <c r="HEB8" s="142"/>
      <c r="HEC8" s="142"/>
      <c r="HED8" s="142"/>
      <c r="HEE8" s="142"/>
      <c r="HEF8" s="142"/>
      <c r="HEG8" s="142"/>
      <c r="HEH8" s="142"/>
      <c r="HEI8" s="142"/>
      <c r="HEJ8" s="142"/>
      <c r="HEK8" s="142"/>
      <c r="HEL8" s="142"/>
      <c r="HEM8" s="142"/>
      <c r="HEN8" s="142"/>
      <c r="HEO8" s="142"/>
      <c r="HEP8" s="142"/>
      <c r="HEQ8" s="142"/>
      <c r="HER8" s="142"/>
      <c r="HES8" s="142"/>
      <c r="HET8" s="142"/>
      <c r="HEU8" s="142"/>
      <c r="HEV8" s="142"/>
      <c r="HEW8" s="142"/>
      <c r="HEX8" s="142"/>
      <c r="HEY8" s="142"/>
      <c r="HEZ8" s="142"/>
      <c r="HFA8" s="142"/>
      <c r="HFB8" s="142"/>
      <c r="HFC8" s="142"/>
      <c r="HFD8" s="142"/>
      <c r="HFE8" s="142"/>
      <c r="HFF8" s="142"/>
      <c r="HFG8" s="142"/>
      <c r="HFH8" s="142"/>
      <c r="HFI8" s="142"/>
      <c r="HFJ8" s="142"/>
      <c r="HFK8" s="142"/>
      <c r="HFL8" s="142"/>
      <c r="HFM8" s="142"/>
      <c r="HFN8" s="142"/>
      <c r="HFO8" s="142"/>
      <c r="HFP8" s="142"/>
      <c r="HFQ8" s="142"/>
      <c r="HFR8" s="142"/>
      <c r="HFS8" s="142"/>
      <c r="HFT8" s="142"/>
      <c r="HFU8" s="142"/>
      <c r="HFV8" s="142"/>
      <c r="HFW8" s="142"/>
      <c r="HFX8" s="142"/>
      <c r="HFY8" s="142"/>
      <c r="HFZ8" s="142"/>
      <c r="HGA8" s="142"/>
      <c r="HGB8" s="142"/>
      <c r="HGC8" s="142"/>
      <c r="HGD8" s="142"/>
      <c r="HGE8" s="142"/>
      <c r="HGF8" s="142"/>
      <c r="HGG8" s="142"/>
      <c r="HGH8" s="142"/>
      <c r="HGI8" s="142"/>
      <c r="HGJ8" s="142"/>
      <c r="HGK8" s="142"/>
      <c r="HGL8" s="142"/>
      <c r="HGM8" s="142"/>
      <c r="HGN8" s="142"/>
      <c r="HGO8" s="142"/>
      <c r="HGP8" s="142"/>
      <c r="HGQ8" s="142"/>
      <c r="HGR8" s="142"/>
      <c r="HGS8" s="142"/>
      <c r="HGT8" s="142"/>
      <c r="HGU8" s="142"/>
      <c r="HGV8" s="142"/>
      <c r="HGW8" s="142"/>
      <c r="HGX8" s="142"/>
      <c r="HGY8" s="142"/>
      <c r="HGZ8" s="142"/>
      <c r="HHA8" s="142"/>
      <c r="HHB8" s="142"/>
      <c r="HHC8" s="142"/>
      <c r="HHD8" s="142"/>
      <c r="HHE8" s="142"/>
      <c r="HHF8" s="142"/>
      <c r="HHG8" s="142"/>
      <c r="HHH8" s="142"/>
      <c r="HHI8" s="142"/>
      <c r="HHJ8" s="142"/>
      <c r="HHK8" s="142"/>
      <c r="HHL8" s="142"/>
      <c r="HHM8" s="142"/>
      <c r="HHN8" s="142"/>
      <c r="HHO8" s="142"/>
      <c r="HHP8" s="142"/>
      <c r="HHQ8" s="142"/>
      <c r="HHR8" s="142"/>
      <c r="HHS8" s="142"/>
      <c r="HHT8" s="142"/>
      <c r="HHU8" s="142"/>
      <c r="HHV8" s="142"/>
      <c r="HHW8" s="142"/>
      <c r="HHX8" s="142"/>
      <c r="HHY8" s="142"/>
      <c r="HHZ8" s="142"/>
      <c r="HIA8" s="142"/>
      <c r="HIB8" s="142"/>
      <c r="HIC8" s="142"/>
      <c r="HID8" s="142"/>
      <c r="HIE8" s="142"/>
      <c r="HIF8" s="142"/>
      <c r="HIG8" s="142"/>
      <c r="HIH8" s="142"/>
      <c r="HII8" s="142"/>
      <c r="HIJ8" s="142"/>
      <c r="HIK8" s="142"/>
      <c r="HIL8" s="142"/>
      <c r="HIM8" s="142"/>
      <c r="HIN8" s="142"/>
      <c r="HIO8" s="142"/>
      <c r="HIP8" s="142"/>
      <c r="HIQ8" s="142"/>
      <c r="HIR8" s="142"/>
      <c r="HIS8" s="142"/>
      <c r="HIT8" s="142"/>
      <c r="HIU8" s="142"/>
      <c r="HIV8" s="142"/>
      <c r="HIW8" s="142"/>
      <c r="HIX8" s="142"/>
      <c r="HIY8" s="142"/>
      <c r="HIZ8" s="142"/>
      <c r="HJA8" s="142"/>
      <c r="HJB8" s="142"/>
      <c r="HJC8" s="142"/>
      <c r="HJD8" s="142"/>
      <c r="HJE8" s="142"/>
      <c r="HJF8" s="142"/>
      <c r="HJG8" s="142"/>
      <c r="HJH8" s="142"/>
      <c r="HJI8" s="142"/>
      <c r="HJJ8" s="142"/>
      <c r="HJK8" s="142"/>
      <c r="HJL8" s="142"/>
      <c r="HJM8" s="142"/>
      <c r="HJN8" s="142"/>
      <c r="HJO8" s="142"/>
      <c r="HJP8" s="142"/>
      <c r="HJQ8" s="142"/>
      <c r="HJR8" s="142"/>
      <c r="HJS8" s="142"/>
      <c r="HJT8" s="142"/>
      <c r="HJU8" s="142"/>
      <c r="HJV8" s="142"/>
      <c r="HJW8" s="142"/>
      <c r="HJX8" s="142"/>
      <c r="HJY8" s="142"/>
      <c r="HJZ8" s="142"/>
      <c r="HKA8" s="142"/>
      <c r="HKB8" s="142"/>
      <c r="HKC8" s="142"/>
      <c r="HKD8" s="142"/>
      <c r="HKE8" s="142"/>
      <c r="HKF8" s="142"/>
      <c r="HKG8" s="142"/>
      <c r="HKH8" s="142"/>
      <c r="HKI8" s="142"/>
      <c r="HKJ8" s="142"/>
      <c r="HKK8" s="142"/>
      <c r="HKL8" s="142"/>
      <c r="HKM8" s="142"/>
      <c r="HKN8" s="142"/>
      <c r="HKO8" s="142"/>
      <c r="HKP8" s="142"/>
      <c r="HKQ8" s="142"/>
      <c r="HKR8" s="142"/>
      <c r="HKS8" s="142"/>
      <c r="HKT8" s="142"/>
      <c r="HKU8" s="142"/>
      <c r="HKV8" s="142"/>
      <c r="HKW8" s="142"/>
      <c r="HKX8" s="142"/>
      <c r="HKY8" s="142"/>
      <c r="HKZ8" s="142"/>
      <c r="HLA8" s="142"/>
      <c r="HLB8" s="142"/>
      <c r="HLC8" s="142"/>
      <c r="HLD8" s="142"/>
      <c r="HLE8" s="142"/>
      <c r="HLF8" s="142"/>
      <c r="HLG8" s="142"/>
      <c r="HLH8" s="142"/>
      <c r="HLI8" s="142"/>
      <c r="HLJ8" s="142"/>
      <c r="HLK8" s="142"/>
      <c r="HLL8" s="142"/>
      <c r="HLM8" s="142"/>
      <c r="HLN8" s="142"/>
      <c r="HLO8" s="142"/>
      <c r="HLP8" s="142"/>
      <c r="HLQ8" s="142"/>
      <c r="HLR8" s="142"/>
      <c r="HLS8" s="142"/>
      <c r="HLT8" s="142"/>
      <c r="HLU8" s="142"/>
      <c r="HLV8" s="142"/>
      <c r="HLW8" s="142"/>
      <c r="HLX8" s="142"/>
      <c r="HLY8" s="142"/>
      <c r="HLZ8" s="142"/>
      <c r="HMA8" s="142"/>
      <c r="HMB8" s="142"/>
      <c r="HMC8" s="142"/>
      <c r="HMD8" s="142"/>
      <c r="HME8" s="142"/>
      <c r="HMF8" s="142"/>
      <c r="HMG8" s="142"/>
      <c r="HMH8" s="142"/>
      <c r="HMI8" s="142"/>
      <c r="HMJ8" s="142"/>
      <c r="HMK8" s="142"/>
      <c r="HML8" s="142"/>
      <c r="HMM8" s="142"/>
      <c r="HMN8" s="142"/>
      <c r="HMO8" s="142"/>
      <c r="HMP8" s="142"/>
      <c r="HMQ8" s="142"/>
      <c r="HMR8" s="142"/>
      <c r="HMS8" s="142"/>
      <c r="HMT8" s="142"/>
      <c r="HMU8" s="142"/>
      <c r="HMV8" s="142"/>
      <c r="HMW8" s="142"/>
      <c r="HMX8" s="142"/>
      <c r="HMY8" s="142"/>
      <c r="HMZ8" s="142"/>
      <c r="HNA8" s="142"/>
      <c r="HNB8" s="142"/>
      <c r="HNC8" s="142"/>
      <c r="HND8" s="142"/>
      <c r="HNE8" s="142"/>
      <c r="HNF8" s="142"/>
      <c r="HNG8" s="142"/>
      <c r="HNH8" s="142"/>
      <c r="HNI8" s="142"/>
      <c r="HNJ8" s="142"/>
      <c r="HNK8" s="142"/>
      <c r="HNL8" s="142"/>
      <c r="HNM8" s="142"/>
      <c r="HNN8" s="142"/>
      <c r="HNO8" s="142"/>
      <c r="HNP8" s="142"/>
      <c r="HNQ8" s="142"/>
      <c r="HNR8" s="142"/>
      <c r="HNS8" s="142"/>
      <c r="HNT8" s="142"/>
      <c r="HNU8" s="142"/>
      <c r="HNV8" s="142"/>
      <c r="HNW8" s="142"/>
      <c r="HNX8" s="142"/>
      <c r="HNY8" s="142"/>
      <c r="HNZ8" s="142"/>
      <c r="HOA8" s="142"/>
      <c r="HOB8" s="142"/>
      <c r="HOC8" s="142"/>
      <c r="HOD8" s="142"/>
      <c r="HOE8" s="142"/>
      <c r="HOF8" s="142"/>
      <c r="HOG8" s="142"/>
      <c r="HOH8" s="142"/>
      <c r="HOI8" s="142"/>
      <c r="HOJ8" s="142"/>
      <c r="HOK8" s="142"/>
      <c r="HOL8" s="142"/>
      <c r="HOM8" s="142"/>
      <c r="HON8" s="142"/>
      <c r="HOO8" s="142"/>
      <c r="HOP8" s="142"/>
      <c r="HOQ8" s="142"/>
      <c r="HOR8" s="142"/>
      <c r="HOS8" s="142"/>
      <c r="HOT8" s="142"/>
      <c r="HOU8" s="142"/>
      <c r="HOV8" s="142"/>
      <c r="HOW8" s="142"/>
      <c r="HOX8" s="142"/>
      <c r="HOY8" s="142"/>
      <c r="HOZ8" s="142"/>
      <c r="HPA8" s="142"/>
      <c r="HPB8" s="142"/>
      <c r="HPC8" s="142"/>
      <c r="HPD8" s="142"/>
      <c r="HPE8" s="142"/>
      <c r="HPF8" s="142"/>
      <c r="HPG8" s="142"/>
      <c r="HPH8" s="142"/>
      <c r="HPI8" s="142"/>
      <c r="HPJ8" s="142"/>
      <c r="HPK8" s="142"/>
      <c r="HPL8" s="142"/>
      <c r="HPM8" s="142"/>
      <c r="HPN8" s="142"/>
      <c r="HPO8" s="142"/>
      <c r="HPP8" s="142"/>
      <c r="HPQ8" s="142"/>
      <c r="HPR8" s="142"/>
      <c r="HPS8" s="142"/>
      <c r="HPT8" s="142"/>
      <c r="HPU8" s="142"/>
      <c r="HPV8" s="142"/>
      <c r="HPW8" s="142"/>
      <c r="HPX8" s="142"/>
      <c r="HPY8" s="142"/>
      <c r="HPZ8" s="142"/>
      <c r="HQA8" s="142"/>
      <c r="HQB8" s="142"/>
      <c r="HQC8" s="142"/>
      <c r="HQD8" s="142"/>
      <c r="HQE8" s="142"/>
      <c r="HQF8" s="142"/>
      <c r="HQG8" s="142"/>
      <c r="HQH8" s="142"/>
      <c r="HQI8" s="142"/>
      <c r="HQJ8" s="142"/>
      <c r="HQK8" s="142"/>
      <c r="HQL8" s="142"/>
      <c r="HQM8" s="142"/>
      <c r="HQN8" s="142"/>
      <c r="HQO8" s="142"/>
      <c r="HQP8" s="142"/>
      <c r="HQQ8" s="142"/>
      <c r="HQR8" s="142"/>
      <c r="HQS8" s="142"/>
      <c r="HQT8" s="142"/>
      <c r="HQU8" s="142"/>
      <c r="HQV8" s="142"/>
      <c r="HQW8" s="142"/>
      <c r="HQX8" s="142"/>
      <c r="HQY8" s="142"/>
      <c r="HQZ8" s="142"/>
      <c r="HRA8" s="142"/>
      <c r="HRB8" s="142"/>
      <c r="HRC8" s="142"/>
      <c r="HRD8" s="142"/>
      <c r="HRE8" s="142"/>
      <c r="HRF8" s="142"/>
      <c r="HRG8" s="142"/>
      <c r="HRH8" s="142"/>
      <c r="HRI8" s="142"/>
      <c r="HRJ8" s="142"/>
      <c r="HRK8" s="142"/>
      <c r="HRL8" s="142"/>
      <c r="HRM8" s="142"/>
      <c r="HRN8" s="142"/>
      <c r="HRO8" s="142"/>
      <c r="HRP8" s="142"/>
      <c r="HRQ8" s="142"/>
      <c r="HRR8" s="142"/>
      <c r="HRS8" s="142"/>
      <c r="HRT8" s="142"/>
      <c r="HRU8" s="142"/>
      <c r="HRV8" s="142"/>
      <c r="HRW8" s="142"/>
      <c r="HRX8" s="142"/>
      <c r="HRY8" s="142"/>
      <c r="HRZ8" s="142"/>
      <c r="HSA8" s="142"/>
      <c r="HSB8" s="142"/>
      <c r="HSC8" s="142"/>
      <c r="HSD8" s="142"/>
      <c r="HSE8" s="142"/>
      <c r="HSF8" s="142"/>
      <c r="HSG8" s="142"/>
      <c r="HSH8" s="142"/>
      <c r="HSI8" s="142"/>
      <c r="HSJ8" s="142"/>
      <c r="HSK8" s="142"/>
      <c r="HSL8" s="142"/>
      <c r="HSM8" s="142"/>
      <c r="HSN8" s="142"/>
      <c r="HSO8" s="142"/>
      <c r="HSP8" s="142"/>
      <c r="HSQ8" s="142"/>
      <c r="HSR8" s="142"/>
      <c r="HSS8" s="142"/>
      <c r="HST8" s="142"/>
      <c r="HSU8" s="142"/>
      <c r="HSV8" s="142"/>
      <c r="HSW8" s="142"/>
      <c r="HSX8" s="142"/>
      <c r="HSY8" s="142"/>
      <c r="HSZ8" s="142"/>
      <c r="HTA8" s="142"/>
      <c r="HTB8" s="142"/>
      <c r="HTC8" s="142"/>
      <c r="HTD8" s="142"/>
      <c r="HTE8" s="142"/>
      <c r="HTF8" s="142"/>
      <c r="HTG8" s="142"/>
      <c r="HTH8" s="142"/>
      <c r="HTI8" s="142"/>
      <c r="HTJ8" s="142"/>
      <c r="HTK8" s="142"/>
      <c r="HTL8" s="142"/>
      <c r="HTM8" s="142"/>
      <c r="HTN8" s="142"/>
      <c r="HTO8" s="142"/>
      <c r="HTP8" s="142"/>
      <c r="HTQ8" s="142"/>
      <c r="HTR8" s="142"/>
      <c r="HTS8" s="142"/>
      <c r="HTT8" s="142"/>
      <c r="HTU8" s="142"/>
      <c r="HTV8" s="142"/>
      <c r="HTW8" s="142"/>
      <c r="HTX8" s="142"/>
      <c r="HTY8" s="142"/>
      <c r="HTZ8" s="142"/>
      <c r="HUA8" s="142"/>
      <c r="HUB8" s="142"/>
      <c r="HUC8" s="142"/>
      <c r="HUD8" s="142"/>
      <c r="HUE8" s="142"/>
      <c r="HUF8" s="142"/>
      <c r="HUG8" s="142"/>
      <c r="HUH8" s="142"/>
      <c r="HUI8" s="142"/>
      <c r="HUJ8" s="142"/>
      <c r="HUK8" s="142"/>
      <c r="HUL8" s="142"/>
      <c r="HUM8" s="142"/>
      <c r="HUN8" s="142"/>
      <c r="HUO8" s="142"/>
      <c r="HUP8" s="142"/>
      <c r="HUQ8" s="142"/>
      <c r="HUR8" s="142"/>
      <c r="HUS8" s="142"/>
      <c r="HUT8" s="142"/>
      <c r="HUU8" s="142"/>
      <c r="HUV8" s="142"/>
      <c r="HUW8" s="142"/>
      <c r="HUX8" s="142"/>
      <c r="HUY8" s="142"/>
      <c r="HUZ8" s="142"/>
      <c r="HVA8" s="142"/>
      <c r="HVB8" s="142"/>
      <c r="HVC8" s="142"/>
      <c r="HVD8" s="142"/>
      <c r="HVE8" s="142"/>
      <c r="HVF8" s="142"/>
      <c r="HVG8" s="142"/>
      <c r="HVH8" s="142"/>
      <c r="HVI8" s="142"/>
      <c r="HVJ8" s="142"/>
      <c r="HVK8" s="142"/>
      <c r="HVL8" s="142"/>
      <c r="HVM8" s="142"/>
      <c r="HVN8" s="142"/>
      <c r="HVO8" s="142"/>
      <c r="HVP8" s="142"/>
      <c r="HVQ8" s="142"/>
      <c r="HVR8" s="142"/>
      <c r="HVS8" s="142"/>
      <c r="HVT8" s="142"/>
      <c r="HVU8" s="142"/>
      <c r="HVV8" s="142"/>
      <c r="HVW8" s="142"/>
      <c r="HVX8" s="142"/>
      <c r="HVY8" s="142"/>
      <c r="HVZ8" s="142"/>
      <c r="HWA8" s="142"/>
      <c r="HWB8" s="142"/>
      <c r="HWC8" s="142"/>
      <c r="HWD8" s="142"/>
      <c r="HWE8" s="142"/>
      <c r="HWF8" s="142"/>
      <c r="HWG8" s="142"/>
      <c r="HWH8" s="142"/>
      <c r="HWI8" s="142"/>
      <c r="HWJ8" s="142"/>
      <c r="HWK8" s="142"/>
      <c r="HWL8" s="142"/>
      <c r="HWM8" s="142"/>
      <c r="HWN8" s="142"/>
      <c r="HWO8" s="142"/>
      <c r="HWP8" s="142"/>
      <c r="HWQ8" s="142"/>
      <c r="HWR8" s="142"/>
      <c r="HWS8" s="142"/>
      <c r="HWT8" s="142"/>
      <c r="HWU8" s="142"/>
      <c r="HWV8" s="142"/>
      <c r="HWW8" s="142"/>
      <c r="HWX8" s="142"/>
      <c r="HWY8" s="142"/>
      <c r="HWZ8" s="142"/>
      <c r="HXA8" s="142"/>
      <c r="HXB8" s="142"/>
      <c r="HXC8" s="142"/>
      <c r="HXD8" s="142"/>
      <c r="HXE8" s="142"/>
      <c r="HXF8" s="142"/>
      <c r="HXG8" s="142"/>
      <c r="HXH8" s="142"/>
      <c r="HXI8" s="142"/>
      <c r="HXJ8" s="142"/>
      <c r="HXK8" s="142"/>
      <c r="HXL8" s="142"/>
      <c r="HXM8" s="142"/>
      <c r="HXN8" s="142"/>
      <c r="HXO8" s="142"/>
      <c r="HXP8" s="142"/>
      <c r="HXQ8" s="142"/>
      <c r="HXR8" s="142"/>
      <c r="HXS8" s="142"/>
      <c r="HXT8" s="142"/>
      <c r="HXU8" s="142"/>
      <c r="HXV8" s="142"/>
      <c r="HXW8" s="142"/>
      <c r="HXX8" s="142"/>
      <c r="HXY8" s="142"/>
      <c r="HXZ8" s="142"/>
      <c r="HYA8" s="142"/>
      <c r="HYB8" s="142"/>
      <c r="HYC8" s="142"/>
      <c r="HYD8" s="142"/>
      <c r="HYE8" s="142"/>
      <c r="HYF8" s="142"/>
      <c r="HYG8" s="142"/>
      <c r="HYH8" s="142"/>
      <c r="HYI8" s="142"/>
      <c r="HYJ8" s="142"/>
      <c r="HYK8" s="142"/>
      <c r="HYL8" s="142"/>
      <c r="HYM8" s="142"/>
      <c r="HYN8" s="142"/>
      <c r="HYO8" s="142"/>
      <c r="HYP8" s="142"/>
      <c r="HYQ8" s="142"/>
      <c r="HYR8" s="142"/>
      <c r="HYS8" s="142"/>
      <c r="HYT8" s="142"/>
      <c r="HYU8" s="142"/>
      <c r="HYV8" s="142"/>
      <c r="HYW8" s="142"/>
      <c r="HYX8" s="142"/>
      <c r="HYY8" s="142"/>
      <c r="HYZ8" s="142"/>
      <c r="HZA8" s="142"/>
      <c r="HZB8" s="142"/>
      <c r="HZC8" s="142"/>
      <c r="HZD8" s="142"/>
      <c r="HZE8" s="142"/>
      <c r="HZF8" s="142"/>
      <c r="HZG8" s="142"/>
      <c r="HZH8" s="142"/>
      <c r="HZI8" s="142"/>
      <c r="HZJ8" s="142"/>
      <c r="HZK8" s="142"/>
      <c r="HZL8" s="142"/>
      <c r="HZM8" s="142"/>
      <c r="HZN8" s="142"/>
      <c r="HZO8" s="142"/>
      <c r="HZP8" s="142"/>
      <c r="HZQ8" s="142"/>
      <c r="HZR8" s="142"/>
      <c r="HZS8" s="142"/>
      <c r="HZT8" s="142"/>
      <c r="HZU8" s="142"/>
      <c r="HZV8" s="142"/>
      <c r="HZW8" s="142"/>
      <c r="HZX8" s="142"/>
      <c r="HZY8" s="142"/>
      <c r="HZZ8" s="142"/>
      <c r="IAA8" s="142"/>
      <c r="IAB8" s="142"/>
      <c r="IAC8" s="142"/>
      <c r="IAD8" s="142"/>
      <c r="IAE8" s="142"/>
      <c r="IAF8" s="142"/>
      <c r="IAG8" s="142"/>
      <c r="IAH8" s="142"/>
      <c r="IAI8" s="142"/>
      <c r="IAJ8" s="142"/>
      <c r="IAK8" s="142"/>
      <c r="IAL8" s="142"/>
      <c r="IAM8" s="142"/>
      <c r="IAN8" s="142"/>
      <c r="IAO8" s="142"/>
      <c r="IAP8" s="142"/>
      <c r="IAQ8" s="142"/>
      <c r="IAR8" s="142"/>
      <c r="IAS8" s="142"/>
      <c r="IAT8" s="142"/>
      <c r="IAU8" s="142"/>
      <c r="IAV8" s="142"/>
      <c r="IAW8" s="142"/>
      <c r="IAX8" s="142"/>
      <c r="IAY8" s="142"/>
      <c r="IAZ8" s="142"/>
      <c r="IBA8" s="142"/>
      <c r="IBB8" s="142"/>
      <c r="IBC8" s="142"/>
      <c r="IBD8" s="142"/>
      <c r="IBE8" s="142"/>
      <c r="IBF8" s="142"/>
      <c r="IBG8" s="142"/>
      <c r="IBH8" s="142"/>
      <c r="IBI8" s="142"/>
      <c r="IBJ8" s="142"/>
      <c r="IBK8" s="142"/>
      <c r="IBL8" s="142"/>
      <c r="IBM8" s="142"/>
      <c r="IBN8" s="142"/>
      <c r="IBO8" s="142"/>
      <c r="IBP8" s="142"/>
      <c r="IBQ8" s="142"/>
      <c r="IBR8" s="142"/>
      <c r="IBS8" s="142"/>
      <c r="IBT8" s="142"/>
      <c r="IBU8" s="142"/>
      <c r="IBV8" s="142"/>
      <c r="IBW8" s="142"/>
      <c r="IBX8" s="142"/>
      <c r="IBY8" s="142"/>
      <c r="IBZ8" s="142"/>
      <c r="ICA8" s="142"/>
      <c r="ICB8" s="142"/>
      <c r="ICC8" s="142"/>
      <c r="ICD8" s="142"/>
      <c r="ICE8" s="142"/>
      <c r="ICF8" s="142"/>
      <c r="ICG8" s="142"/>
      <c r="ICH8" s="142"/>
      <c r="ICI8" s="142"/>
      <c r="ICJ8" s="142"/>
      <c r="ICK8" s="142"/>
      <c r="ICL8" s="142"/>
      <c r="ICM8" s="142"/>
      <c r="ICN8" s="142"/>
      <c r="ICO8" s="142"/>
      <c r="ICP8" s="142"/>
      <c r="ICQ8" s="142"/>
      <c r="ICR8" s="142"/>
      <c r="ICS8" s="142"/>
      <c r="ICT8" s="142"/>
      <c r="ICU8" s="142"/>
      <c r="ICV8" s="142"/>
      <c r="ICW8" s="142"/>
      <c r="ICX8" s="142"/>
      <c r="ICY8" s="142"/>
      <c r="ICZ8" s="142"/>
      <c r="IDA8" s="142"/>
      <c r="IDB8" s="142"/>
      <c r="IDC8" s="142"/>
      <c r="IDD8" s="142"/>
      <c r="IDE8" s="142"/>
      <c r="IDF8" s="142"/>
      <c r="IDG8" s="142"/>
      <c r="IDH8" s="142"/>
      <c r="IDI8" s="142"/>
      <c r="IDJ8" s="142"/>
      <c r="IDK8" s="142"/>
      <c r="IDL8" s="142"/>
      <c r="IDM8" s="142"/>
      <c r="IDN8" s="142"/>
      <c r="IDO8" s="142"/>
      <c r="IDP8" s="142"/>
      <c r="IDQ8" s="142"/>
      <c r="IDR8" s="142"/>
      <c r="IDS8" s="142"/>
      <c r="IDT8" s="142"/>
      <c r="IDU8" s="142"/>
      <c r="IDV8" s="142"/>
      <c r="IDW8" s="142"/>
      <c r="IDX8" s="142"/>
      <c r="IDY8" s="142"/>
      <c r="IDZ8" s="142"/>
      <c r="IEA8" s="142"/>
      <c r="IEB8" s="142"/>
      <c r="IEC8" s="142"/>
      <c r="IED8" s="142"/>
      <c r="IEE8" s="142"/>
      <c r="IEF8" s="142"/>
      <c r="IEG8" s="142"/>
      <c r="IEH8" s="142"/>
      <c r="IEI8" s="142"/>
      <c r="IEJ8" s="142"/>
      <c r="IEK8" s="142"/>
      <c r="IEL8" s="142"/>
      <c r="IEM8" s="142"/>
      <c r="IEN8" s="142"/>
      <c r="IEO8" s="142"/>
      <c r="IEP8" s="142"/>
      <c r="IEQ8" s="142"/>
      <c r="IER8" s="142"/>
      <c r="IES8" s="142"/>
      <c r="IET8" s="142"/>
      <c r="IEU8" s="142"/>
      <c r="IEV8" s="142"/>
      <c r="IEW8" s="142"/>
      <c r="IEX8" s="142"/>
      <c r="IEY8" s="142"/>
      <c r="IEZ8" s="142"/>
      <c r="IFA8" s="142"/>
      <c r="IFB8" s="142"/>
      <c r="IFC8" s="142"/>
      <c r="IFD8" s="142"/>
      <c r="IFE8" s="142"/>
      <c r="IFF8" s="142"/>
      <c r="IFG8" s="142"/>
      <c r="IFH8" s="142"/>
      <c r="IFI8" s="142"/>
      <c r="IFJ8" s="142"/>
      <c r="IFK8" s="142"/>
      <c r="IFL8" s="142"/>
      <c r="IFM8" s="142"/>
      <c r="IFN8" s="142"/>
      <c r="IFO8" s="142"/>
      <c r="IFP8" s="142"/>
      <c r="IFQ8" s="142"/>
      <c r="IFR8" s="142"/>
      <c r="IFS8" s="142"/>
      <c r="IFT8" s="142"/>
      <c r="IFU8" s="142"/>
      <c r="IFV8" s="142"/>
      <c r="IFW8" s="142"/>
      <c r="IFX8" s="142"/>
      <c r="IFY8" s="142"/>
      <c r="IFZ8" s="142"/>
      <c r="IGA8" s="142"/>
      <c r="IGB8" s="142"/>
      <c r="IGC8" s="142"/>
      <c r="IGD8" s="142"/>
      <c r="IGE8" s="142"/>
      <c r="IGF8" s="142"/>
      <c r="IGG8" s="142"/>
      <c r="IGH8" s="142"/>
      <c r="IGI8" s="142"/>
      <c r="IGJ8" s="142"/>
      <c r="IGK8" s="142"/>
      <c r="IGL8" s="142"/>
      <c r="IGM8" s="142"/>
      <c r="IGN8" s="142"/>
      <c r="IGO8" s="142"/>
      <c r="IGP8" s="142"/>
      <c r="IGQ8" s="142"/>
      <c r="IGR8" s="142"/>
      <c r="IGS8" s="142"/>
      <c r="IGT8" s="142"/>
      <c r="IGU8" s="142"/>
      <c r="IGV8" s="142"/>
      <c r="IGW8" s="142"/>
      <c r="IGX8" s="142"/>
      <c r="IGY8" s="142"/>
      <c r="IGZ8" s="142"/>
      <c r="IHA8" s="142"/>
      <c r="IHB8" s="142"/>
      <c r="IHC8" s="142"/>
      <c r="IHD8" s="142"/>
      <c r="IHE8" s="142"/>
      <c r="IHF8" s="142"/>
      <c r="IHG8" s="142"/>
      <c r="IHH8" s="142"/>
      <c r="IHI8" s="142"/>
      <c r="IHJ8" s="142"/>
      <c r="IHK8" s="142"/>
      <c r="IHL8" s="142"/>
      <c r="IHM8" s="142"/>
      <c r="IHN8" s="142"/>
      <c r="IHO8" s="142"/>
      <c r="IHP8" s="142"/>
      <c r="IHQ8" s="142"/>
      <c r="IHR8" s="142"/>
      <c r="IHS8" s="142"/>
      <c r="IHT8" s="142"/>
      <c r="IHU8" s="142"/>
      <c r="IHV8" s="142"/>
      <c r="IHW8" s="142"/>
      <c r="IHX8" s="142"/>
      <c r="IHY8" s="142"/>
      <c r="IHZ8" s="142"/>
      <c r="IIA8" s="142"/>
      <c r="IIB8" s="142"/>
      <c r="IIC8" s="142"/>
      <c r="IID8" s="142"/>
      <c r="IIE8" s="142"/>
      <c r="IIF8" s="142"/>
      <c r="IIG8" s="142"/>
      <c r="IIH8" s="142"/>
      <c r="III8" s="142"/>
      <c r="IIJ8" s="142"/>
      <c r="IIK8" s="142"/>
      <c r="IIL8" s="142"/>
      <c r="IIM8" s="142"/>
      <c r="IIN8" s="142"/>
      <c r="IIO8" s="142"/>
      <c r="IIP8" s="142"/>
      <c r="IIQ8" s="142"/>
      <c r="IIR8" s="142"/>
      <c r="IIS8" s="142"/>
      <c r="IIT8" s="142"/>
      <c r="IIU8" s="142"/>
      <c r="IIV8" s="142"/>
      <c r="IIW8" s="142"/>
      <c r="IIX8" s="142"/>
      <c r="IIY8" s="142"/>
      <c r="IIZ8" s="142"/>
      <c r="IJA8" s="142"/>
      <c r="IJB8" s="142"/>
      <c r="IJC8" s="142"/>
      <c r="IJD8" s="142"/>
      <c r="IJE8" s="142"/>
      <c r="IJF8" s="142"/>
      <c r="IJG8" s="142"/>
      <c r="IJH8" s="142"/>
      <c r="IJI8" s="142"/>
      <c r="IJJ8" s="142"/>
      <c r="IJK8" s="142"/>
      <c r="IJL8" s="142"/>
      <c r="IJM8" s="142"/>
      <c r="IJN8" s="142"/>
      <c r="IJO8" s="142"/>
      <c r="IJP8" s="142"/>
      <c r="IJQ8" s="142"/>
      <c r="IJR8" s="142"/>
      <c r="IJS8" s="142"/>
      <c r="IJT8" s="142"/>
      <c r="IJU8" s="142"/>
      <c r="IJV8" s="142"/>
      <c r="IJW8" s="142"/>
      <c r="IJX8" s="142"/>
      <c r="IJY8" s="142"/>
      <c r="IJZ8" s="142"/>
      <c r="IKA8" s="142"/>
      <c r="IKB8" s="142"/>
      <c r="IKC8" s="142"/>
      <c r="IKD8" s="142"/>
      <c r="IKE8" s="142"/>
      <c r="IKF8" s="142"/>
      <c r="IKG8" s="142"/>
      <c r="IKH8" s="142"/>
      <c r="IKI8" s="142"/>
      <c r="IKJ8" s="142"/>
      <c r="IKK8" s="142"/>
      <c r="IKL8" s="142"/>
      <c r="IKM8" s="142"/>
      <c r="IKN8" s="142"/>
      <c r="IKO8" s="142"/>
      <c r="IKP8" s="142"/>
      <c r="IKQ8" s="142"/>
      <c r="IKR8" s="142"/>
      <c r="IKS8" s="142"/>
      <c r="IKT8" s="142"/>
      <c r="IKU8" s="142"/>
      <c r="IKV8" s="142"/>
      <c r="IKW8" s="142"/>
      <c r="IKX8" s="142"/>
      <c r="IKY8" s="142"/>
      <c r="IKZ8" s="142"/>
      <c r="ILA8" s="142"/>
      <c r="ILB8" s="142"/>
      <c r="ILC8" s="142"/>
      <c r="ILD8" s="142"/>
      <c r="ILE8" s="142"/>
      <c r="ILF8" s="142"/>
      <c r="ILG8" s="142"/>
      <c r="ILH8" s="142"/>
      <c r="ILI8" s="142"/>
      <c r="ILJ8" s="142"/>
      <c r="ILK8" s="142"/>
      <c r="ILL8" s="142"/>
      <c r="ILM8" s="142"/>
      <c r="ILN8" s="142"/>
      <c r="ILO8" s="142"/>
      <c r="ILP8" s="142"/>
      <c r="ILQ8" s="142"/>
      <c r="ILR8" s="142"/>
      <c r="ILS8" s="142"/>
      <c r="ILT8" s="142"/>
      <c r="ILU8" s="142"/>
      <c r="ILV8" s="142"/>
      <c r="ILW8" s="142"/>
      <c r="ILX8" s="142"/>
      <c r="ILY8" s="142"/>
      <c r="ILZ8" s="142"/>
      <c r="IMA8" s="142"/>
      <c r="IMB8" s="142"/>
      <c r="IMC8" s="142"/>
      <c r="IMD8" s="142"/>
      <c r="IME8" s="142"/>
      <c r="IMF8" s="142"/>
      <c r="IMG8" s="142"/>
      <c r="IMH8" s="142"/>
      <c r="IMI8" s="142"/>
      <c r="IMJ8" s="142"/>
      <c r="IMK8" s="142"/>
      <c r="IML8" s="142"/>
      <c r="IMM8" s="142"/>
      <c r="IMN8" s="142"/>
      <c r="IMO8" s="142"/>
      <c r="IMP8" s="142"/>
      <c r="IMQ8" s="142"/>
      <c r="IMR8" s="142"/>
      <c r="IMS8" s="142"/>
      <c r="IMT8" s="142"/>
      <c r="IMU8" s="142"/>
      <c r="IMV8" s="142"/>
      <c r="IMW8" s="142"/>
      <c r="IMX8" s="142"/>
      <c r="IMY8" s="142"/>
      <c r="IMZ8" s="142"/>
      <c r="INA8" s="142"/>
      <c r="INB8" s="142"/>
      <c r="INC8" s="142"/>
      <c r="IND8" s="142"/>
      <c r="INE8" s="142"/>
      <c r="INF8" s="142"/>
      <c r="ING8" s="142"/>
      <c r="INH8" s="142"/>
      <c r="INI8" s="142"/>
      <c r="INJ8" s="142"/>
      <c r="INK8" s="142"/>
      <c r="INL8" s="142"/>
      <c r="INM8" s="142"/>
      <c r="INN8" s="142"/>
      <c r="INO8" s="142"/>
      <c r="INP8" s="142"/>
      <c r="INQ8" s="142"/>
      <c r="INR8" s="142"/>
      <c r="INS8" s="142"/>
      <c r="INT8" s="142"/>
      <c r="INU8" s="142"/>
      <c r="INV8" s="142"/>
      <c r="INW8" s="142"/>
      <c r="INX8" s="142"/>
      <c r="INY8" s="142"/>
      <c r="INZ8" s="142"/>
      <c r="IOA8" s="142"/>
      <c r="IOB8" s="142"/>
      <c r="IOC8" s="142"/>
      <c r="IOD8" s="142"/>
      <c r="IOE8" s="142"/>
      <c r="IOF8" s="142"/>
      <c r="IOG8" s="142"/>
      <c r="IOH8" s="142"/>
      <c r="IOI8" s="142"/>
      <c r="IOJ8" s="142"/>
      <c r="IOK8" s="142"/>
      <c r="IOL8" s="142"/>
      <c r="IOM8" s="142"/>
      <c r="ION8" s="142"/>
      <c r="IOO8" s="142"/>
      <c r="IOP8" s="142"/>
      <c r="IOQ8" s="142"/>
      <c r="IOR8" s="142"/>
      <c r="IOS8" s="142"/>
      <c r="IOT8" s="142"/>
      <c r="IOU8" s="142"/>
      <c r="IOV8" s="142"/>
      <c r="IOW8" s="142"/>
      <c r="IOX8" s="142"/>
      <c r="IOY8" s="142"/>
      <c r="IOZ8" s="142"/>
      <c r="IPA8" s="142"/>
      <c r="IPB8" s="142"/>
      <c r="IPC8" s="142"/>
      <c r="IPD8" s="142"/>
      <c r="IPE8" s="142"/>
      <c r="IPF8" s="142"/>
      <c r="IPG8" s="142"/>
      <c r="IPH8" s="142"/>
      <c r="IPI8" s="142"/>
      <c r="IPJ8" s="142"/>
      <c r="IPK8" s="142"/>
      <c r="IPL8" s="142"/>
      <c r="IPM8" s="142"/>
      <c r="IPN8" s="142"/>
      <c r="IPO8" s="142"/>
      <c r="IPP8" s="142"/>
      <c r="IPQ8" s="142"/>
      <c r="IPR8" s="142"/>
      <c r="IPS8" s="142"/>
      <c r="IPT8" s="142"/>
      <c r="IPU8" s="142"/>
      <c r="IPV8" s="142"/>
      <c r="IPW8" s="142"/>
      <c r="IPX8" s="142"/>
      <c r="IPY8" s="142"/>
      <c r="IPZ8" s="142"/>
      <c r="IQA8" s="142"/>
      <c r="IQB8" s="142"/>
      <c r="IQC8" s="142"/>
      <c r="IQD8" s="142"/>
      <c r="IQE8" s="142"/>
      <c r="IQF8" s="142"/>
      <c r="IQG8" s="142"/>
      <c r="IQH8" s="142"/>
      <c r="IQI8" s="142"/>
      <c r="IQJ8" s="142"/>
      <c r="IQK8" s="142"/>
      <c r="IQL8" s="142"/>
      <c r="IQM8" s="142"/>
      <c r="IQN8" s="142"/>
      <c r="IQO8" s="142"/>
      <c r="IQP8" s="142"/>
      <c r="IQQ8" s="142"/>
      <c r="IQR8" s="142"/>
      <c r="IQS8" s="142"/>
      <c r="IQT8" s="142"/>
      <c r="IQU8" s="142"/>
      <c r="IQV8" s="142"/>
      <c r="IQW8" s="142"/>
      <c r="IQX8" s="142"/>
      <c r="IQY8" s="142"/>
      <c r="IQZ8" s="142"/>
      <c r="IRA8" s="142"/>
      <c r="IRB8" s="142"/>
      <c r="IRC8" s="142"/>
      <c r="IRD8" s="142"/>
      <c r="IRE8" s="142"/>
      <c r="IRF8" s="142"/>
      <c r="IRG8" s="142"/>
      <c r="IRH8" s="142"/>
      <c r="IRI8" s="142"/>
      <c r="IRJ8" s="142"/>
      <c r="IRK8" s="142"/>
      <c r="IRL8" s="142"/>
      <c r="IRM8" s="142"/>
      <c r="IRN8" s="142"/>
      <c r="IRO8" s="142"/>
      <c r="IRP8" s="142"/>
      <c r="IRQ8" s="142"/>
      <c r="IRR8" s="142"/>
      <c r="IRS8" s="142"/>
      <c r="IRT8" s="142"/>
      <c r="IRU8" s="142"/>
      <c r="IRV8" s="142"/>
      <c r="IRW8" s="142"/>
      <c r="IRX8" s="142"/>
      <c r="IRY8" s="142"/>
      <c r="IRZ8" s="142"/>
      <c r="ISA8" s="142"/>
      <c r="ISB8" s="142"/>
      <c r="ISC8" s="142"/>
      <c r="ISD8" s="142"/>
      <c r="ISE8" s="142"/>
      <c r="ISF8" s="142"/>
      <c r="ISG8" s="142"/>
      <c r="ISH8" s="142"/>
      <c r="ISI8" s="142"/>
      <c r="ISJ8" s="142"/>
      <c r="ISK8" s="142"/>
      <c r="ISL8" s="142"/>
      <c r="ISM8" s="142"/>
      <c r="ISN8" s="142"/>
      <c r="ISO8" s="142"/>
      <c r="ISP8" s="142"/>
      <c r="ISQ8" s="142"/>
      <c r="ISR8" s="142"/>
      <c r="ISS8" s="142"/>
      <c r="IST8" s="142"/>
      <c r="ISU8" s="142"/>
      <c r="ISV8" s="142"/>
      <c r="ISW8" s="142"/>
      <c r="ISX8" s="142"/>
      <c r="ISY8" s="142"/>
      <c r="ISZ8" s="142"/>
      <c r="ITA8" s="142"/>
      <c r="ITB8" s="142"/>
      <c r="ITC8" s="142"/>
      <c r="ITD8" s="142"/>
      <c r="ITE8" s="142"/>
      <c r="ITF8" s="142"/>
      <c r="ITG8" s="142"/>
      <c r="ITH8" s="142"/>
      <c r="ITI8" s="142"/>
      <c r="ITJ8" s="142"/>
      <c r="ITK8" s="142"/>
      <c r="ITL8" s="142"/>
      <c r="ITM8" s="142"/>
      <c r="ITN8" s="142"/>
      <c r="ITO8" s="142"/>
      <c r="ITP8" s="142"/>
      <c r="ITQ8" s="142"/>
      <c r="ITR8" s="142"/>
      <c r="ITS8" s="142"/>
      <c r="ITT8" s="142"/>
      <c r="ITU8" s="142"/>
      <c r="ITV8" s="142"/>
      <c r="ITW8" s="142"/>
      <c r="ITX8" s="142"/>
      <c r="ITY8" s="142"/>
      <c r="ITZ8" s="142"/>
      <c r="IUA8" s="142"/>
      <c r="IUB8" s="142"/>
      <c r="IUC8" s="142"/>
      <c r="IUD8" s="142"/>
      <c r="IUE8" s="142"/>
      <c r="IUF8" s="142"/>
      <c r="IUG8" s="142"/>
      <c r="IUH8" s="142"/>
      <c r="IUI8" s="142"/>
      <c r="IUJ8" s="142"/>
      <c r="IUK8" s="142"/>
      <c r="IUL8" s="142"/>
      <c r="IUM8" s="142"/>
      <c r="IUN8" s="142"/>
      <c r="IUO8" s="142"/>
      <c r="IUP8" s="142"/>
      <c r="IUQ8" s="142"/>
      <c r="IUR8" s="142"/>
      <c r="IUS8" s="142"/>
      <c r="IUT8" s="142"/>
      <c r="IUU8" s="142"/>
      <c r="IUV8" s="142"/>
      <c r="IUW8" s="142"/>
      <c r="IUX8" s="142"/>
      <c r="IUY8" s="142"/>
      <c r="IUZ8" s="142"/>
      <c r="IVA8" s="142"/>
      <c r="IVB8" s="142"/>
      <c r="IVC8" s="142"/>
      <c r="IVD8" s="142"/>
      <c r="IVE8" s="142"/>
      <c r="IVF8" s="142"/>
      <c r="IVG8" s="142"/>
      <c r="IVH8" s="142"/>
      <c r="IVI8" s="142"/>
      <c r="IVJ8" s="142"/>
      <c r="IVK8" s="142"/>
      <c r="IVL8" s="142"/>
      <c r="IVM8" s="142"/>
      <c r="IVN8" s="142"/>
      <c r="IVO8" s="142"/>
      <c r="IVP8" s="142"/>
      <c r="IVQ8" s="142"/>
      <c r="IVR8" s="142"/>
      <c r="IVS8" s="142"/>
      <c r="IVT8" s="142"/>
      <c r="IVU8" s="142"/>
      <c r="IVV8" s="142"/>
      <c r="IVW8" s="142"/>
      <c r="IVX8" s="142"/>
      <c r="IVY8" s="142"/>
      <c r="IVZ8" s="142"/>
      <c r="IWA8" s="142"/>
      <c r="IWB8" s="142"/>
      <c r="IWC8" s="142"/>
      <c r="IWD8" s="142"/>
      <c r="IWE8" s="142"/>
      <c r="IWF8" s="142"/>
      <c r="IWG8" s="142"/>
      <c r="IWH8" s="142"/>
      <c r="IWI8" s="142"/>
      <c r="IWJ8" s="142"/>
      <c r="IWK8" s="142"/>
      <c r="IWL8" s="142"/>
      <c r="IWM8" s="142"/>
      <c r="IWN8" s="142"/>
      <c r="IWO8" s="142"/>
      <c r="IWP8" s="142"/>
      <c r="IWQ8" s="142"/>
      <c r="IWR8" s="142"/>
      <c r="IWS8" s="142"/>
      <c r="IWT8" s="142"/>
      <c r="IWU8" s="142"/>
      <c r="IWV8" s="142"/>
      <c r="IWW8" s="142"/>
      <c r="IWX8" s="142"/>
      <c r="IWY8" s="142"/>
      <c r="IWZ8" s="142"/>
      <c r="IXA8" s="142"/>
      <c r="IXB8" s="142"/>
      <c r="IXC8" s="142"/>
      <c r="IXD8" s="142"/>
      <c r="IXE8" s="142"/>
      <c r="IXF8" s="142"/>
      <c r="IXG8" s="142"/>
      <c r="IXH8" s="142"/>
      <c r="IXI8" s="142"/>
      <c r="IXJ8" s="142"/>
      <c r="IXK8" s="142"/>
      <c r="IXL8" s="142"/>
      <c r="IXM8" s="142"/>
      <c r="IXN8" s="142"/>
      <c r="IXO8" s="142"/>
      <c r="IXP8" s="142"/>
      <c r="IXQ8" s="142"/>
      <c r="IXR8" s="142"/>
      <c r="IXS8" s="142"/>
      <c r="IXT8" s="142"/>
      <c r="IXU8" s="142"/>
      <c r="IXV8" s="142"/>
      <c r="IXW8" s="142"/>
      <c r="IXX8" s="142"/>
      <c r="IXY8" s="142"/>
      <c r="IXZ8" s="142"/>
      <c r="IYA8" s="142"/>
      <c r="IYB8" s="142"/>
      <c r="IYC8" s="142"/>
      <c r="IYD8" s="142"/>
      <c r="IYE8" s="142"/>
      <c r="IYF8" s="142"/>
      <c r="IYG8" s="142"/>
      <c r="IYH8" s="142"/>
      <c r="IYI8" s="142"/>
      <c r="IYJ8" s="142"/>
      <c r="IYK8" s="142"/>
      <c r="IYL8" s="142"/>
      <c r="IYM8" s="142"/>
      <c r="IYN8" s="142"/>
      <c r="IYO8" s="142"/>
      <c r="IYP8" s="142"/>
      <c r="IYQ8" s="142"/>
      <c r="IYR8" s="142"/>
      <c r="IYS8" s="142"/>
      <c r="IYT8" s="142"/>
      <c r="IYU8" s="142"/>
      <c r="IYV8" s="142"/>
      <c r="IYW8" s="142"/>
      <c r="IYX8" s="142"/>
      <c r="IYY8" s="142"/>
      <c r="IYZ8" s="142"/>
      <c r="IZA8" s="142"/>
      <c r="IZB8" s="142"/>
      <c r="IZC8" s="142"/>
      <c r="IZD8" s="142"/>
      <c r="IZE8" s="142"/>
      <c r="IZF8" s="142"/>
      <c r="IZG8" s="142"/>
      <c r="IZH8" s="142"/>
      <c r="IZI8" s="142"/>
      <c r="IZJ8" s="142"/>
      <c r="IZK8" s="142"/>
      <c r="IZL8" s="142"/>
      <c r="IZM8" s="142"/>
      <c r="IZN8" s="142"/>
      <c r="IZO8" s="142"/>
      <c r="IZP8" s="142"/>
      <c r="IZQ8" s="142"/>
      <c r="IZR8" s="142"/>
      <c r="IZS8" s="142"/>
      <c r="IZT8" s="142"/>
      <c r="IZU8" s="142"/>
      <c r="IZV8" s="142"/>
      <c r="IZW8" s="142"/>
      <c r="IZX8" s="142"/>
      <c r="IZY8" s="142"/>
      <c r="IZZ8" s="142"/>
      <c r="JAA8" s="142"/>
      <c r="JAB8" s="142"/>
      <c r="JAC8" s="142"/>
      <c r="JAD8" s="142"/>
      <c r="JAE8" s="142"/>
      <c r="JAF8" s="142"/>
      <c r="JAG8" s="142"/>
      <c r="JAH8" s="142"/>
      <c r="JAI8" s="142"/>
      <c r="JAJ8" s="142"/>
      <c r="JAK8" s="142"/>
      <c r="JAL8" s="142"/>
      <c r="JAM8" s="142"/>
      <c r="JAN8" s="142"/>
      <c r="JAO8" s="142"/>
      <c r="JAP8" s="142"/>
      <c r="JAQ8" s="142"/>
      <c r="JAR8" s="142"/>
      <c r="JAS8" s="142"/>
      <c r="JAT8" s="142"/>
      <c r="JAU8" s="142"/>
      <c r="JAV8" s="142"/>
      <c r="JAW8" s="142"/>
      <c r="JAX8" s="142"/>
      <c r="JAY8" s="142"/>
      <c r="JAZ8" s="142"/>
      <c r="JBA8" s="142"/>
      <c r="JBB8" s="142"/>
      <c r="JBC8" s="142"/>
      <c r="JBD8" s="142"/>
      <c r="JBE8" s="142"/>
      <c r="JBF8" s="142"/>
      <c r="JBG8" s="142"/>
      <c r="JBH8" s="142"/>
      <c r="JBI8" s="142"/>
      <c r="JBJ8" s="142"/>
      <c r="JBK8" s="142"/>
      <c r="JBL8" s="142"/>
      <c r="JBM8" s="142"/>
      <c r="JBN8" s="142"/>
      <c r="JBO8" s="142"/>
      <c r="JBP8" s="142"/>
      <c r="JBQ8" s="142"/>
      <c r="JBR8" s="142"/>
      <c r="JBS8" s="142"/>
      <c r="JBT8" s="142"/>
      <c r="JBU8" s="142"/>
      <c r="JBV8" s="142"/>
      <c r="JBW8" s="142"/>
      <c r="JBX8" s="142"/>
      <c r="JBY8" s="142"/>
      <c r="JBZ8" s="142"/>
      <c r="JCA8" s="142"/>
      <c r="JCB8" s="142"/>
      <c r="JCC8" s="142"/>
      <c r="JCD8" s="142"/>
      <c r="JCE8" s="142"/>
      <c r="JCF8" s="142"/>
      <c r="JCG8" s="142"/>
      <c r="JCH8" s="142"/>
      <c r="JCI8" s="142"/>
      <c r="JCJ8" s="142"/>
      <c r="JCK8" s="142"/>
      <c r="JCL8" s="142"/>
      <c r="JCM8" s="142"/>
      <c r="JCN8" s="142"/>
      <c r="JCO8" s="142"/>
      <c r="JCP8" s="142"/>
      <c r="JCQ8" s="142"/>
      <c r="JCR8" s="142"/>
      <c r="JCS8" s="142"/>
      <c r="JCT8" s="142"/>
      <c r="JCU8" s="142"/>
      <c r="JCV8" s="142"/>
      <c r="JCW8" s="142"/>
      <c r="JCX8" s="142"/>
      <c r="JCY8" s="142"/>
      <c r="JCZ8" s="142"/>
      <c r="JDA8" s="142"/>
      <c r="JDB8" s="142"/>
      <c r="JDC8" s="142"/>
      <c r="JDD8" s="142"/>
      <c r="JDE8" s="142"/>
      <c r="JDF8" s="142"/>
      <c r="JDG8" s="142"/>
      <c r="JDH8" s="142"/>
      <c r="JDI8" s="142"/>
      <c r="JDJ8" s="142"/>
      <c r="JDK8" s="142"/>
      <c r="JDL8" s="142"/>
      <c r="JDM8" s="142"/>
      <c r="JDN8" s="142"/>
      <c r="JDO8" s="142"/>
      <c r="JDP8" s="142"/>
      <c r="JDQ8" s="142"/>
      <c r="JDR8" s="142"/>
      <c r="JDS8" s="142"/>
      <c r="JDT8" s="142"/>
      <c r="JDU8" s="142"/>
      <c r="JDV8" s="142"/>
      <c r="JDW8" s="142"/>
      <c r="JDX8" s="142"/>
      <c r="JDY8" s="142"/>
      <c r="JDZ8" s="142"/>
      <c r="JEA8" s="142"/>
      <c r="JEB8" s="142"/>
      <c r="JEC8" s="142"/>
      <c r="JED8" s="142"/>
      <c r="JEE8" s="142"/>
      <c r="JEF8" s="142"/>
      <c r="JEG8" s="142"/>
      <c r="JEH8" s="142"/>
      <c r="JEI8" s="142"/>
      <c r="JEJ8" s="142"/>
      <c r="JEK8" s="142"/>
      <c r="JEL8" s="142"/>
      <c r="JEM8" s="142"/>
      <c r="JEN8" s="142"/>
      <c r="JEO8" s="142"/>
      <c r="JEP8" s="142"/>
      <c r="JEQ8" s="142"/>
      <c r="JER8" s="142"/>
      <c r="JES8" s="142"/>
      <c r="JET8" s="142"/>
      <c r="JEU8" s="142"/>
      <c r="JEV8" s="142"/>
      <c r="JEW8" s="142"/>
      <c r="JEX8" s="142"/>
      <c r="JEY8" s="142"/>
      <c r="JEZ8" s="142"/>
      <c r="JFA8" s="142"/>
      <c r="JFB8" s="142"/>
      <c r="JFC8" s="142"/>
      <c r="JFD8" s="142"/>
      <c r="JFE8" s="142"/>
      <c r="JFF8" s="142"/>
      <c r="JFG8" s="142"/>
      <c r="JFH8" s="142"/>
      <c r="JFI8" s="142"/>
      <c r="JFJ8" s="142"/>
      <c r="JFK8" s="142"/>
      <c r="JFL8" s="142"/>
      <c r="JFM8" s="142"/>
      <c r="JFN8" s="142"/>
      <c r="JFO8" s="142"/>
      <c r="JFP8" s="142"/>
      <c r="JFQ8" s="142"/>
      <c r="JFR8" s="142"/>
      <c r="JFS8" s="142"/>
      <c r="JFT8" s="142"/>
      <c r="JFU8" s="142"/>
      <c r="JFV8" s="142"/>
      <c r="JFW8" s="142"/>
      <c r="JFX8" s="142"/>
      <c r="JFY8" s="142"/>
      <c r="JFZ8" s="142"/>
      <c r="JGA8" s="142"/>
      <c r="JGB8" s="142"/>
      <c r="JGC8" s="142"/>
      <c r="JGD8" s="142"/>
      <c r="JGE8" s="142"/>
      <c r="JGF8" s="142"/>
      <c r="JGG8" s="142"/>
      <c r="JGH8" s="142"/>
      <c r="JGI8" s="142"/>
      <c r="JGJ8" s="142"/>
      <c r="JGK8" s="142"/>
      <c r="JGL8" s="142"/>
      <c r="JGM8" s="142"/>
      <c r="JGN8" s="142"/>
      <c r="JGO8" s="142"/>
      <c r="JGP8" s="142"/>
      <c r="JGQ8" s="142"/>
      <c r="JGR8" s="142"/>
      <c r="JGS8" s="142"/>
      <c r="JGT8" s="142"/>
      <c r="JGU8" s="142"/>
      <c r="JGV8" s="142"/>
      <c r="JGW8" s="142"/>
      <c r="JGX8" s="142"/>
      <c r="JGY8" s="142"/>
      <c r="JGZ8" s="142"/>
      <c r="JHA8" s="142"/>
      <c r="JHB8" s="142"/>
      <c r="JHC8" s="142"/>
      <c r="JHD8" s="142"/>
      <c r="JHE8" s="142"/>
      <c r="JHF8" s="142"/>
      <c r="JHG8" s="142"/>
      <c r="JHH8" s="142"/>
      <c r="JHI8" s="142"/>
      <c r="JHJ8" s="142"/>
      <c r="JHK8" s="142"/>
      <c r="JHL8" s="142"/>
      <c r="JHM8" s="142"/>
      <c r="JHN8" s="142"/>
      <c r="JHO8" s="142"/>
      <c r="JHP8" s="142"/>
      <c r="JHQ8" s="142"/>
      <c r="JHR8" s="142"/>
      <c r="JHS8" s="142"/>
      <c r="JHT8" s="142"/>
      <c r="JHU8" s="142"/>
      <c r="JHV8" s="142"/>
      <c r="JHW8" s="142"/>
      <c r="JHX8" s="142"/>
      <c r="JHY8" s="142"/>
      <c r="JHZ8" s="142"/>
      <c r="JIA8" s="142"/>
      <c r="JIB8" s="142"/>
      <c r="JIC8" s="142"/>
      <c r="JID8" s="142"/>
      <c r="JIE8" s="142"/>
      <c r="JIF8" s="142"/>
      <c r="JIG8" s="142"/>
      <c r="JIH8" s="142"/>
      <c r="JII8" s="142"/>
      <c r="JIJ8" s="142"/>
      <c r="JIK8" s="142"/>
      <c r="JIL8" s="142"/>
      <c r="JIM8" s="142"/>
      <c r="JIN8" s="142"/>
      <c r="JIO8" s="142"/>
      <c r="JIP8" s="142"/>
      <c r="JIQ8" s="142"/>
      <c r="JIR8" s="142"/>
      <c r="JIS8" s="142"/>
      <c r="JIT8" s="142"/>
      <c r="JIU8" s="142"/>
      <c r="JIV8" s="142"/>
      <c r="JIW8" s="142"/>
      <c r="JIX8" s="142"/>
      <c r="JIY8" s="142"/>
      <c r="JIZ8" s="142"/>
      <c r="JJA8" s="142"/>
      <c r="JJB8" s="142"/>
      <c r="JJC8" s="142"/>
      <c r="JJD8" s="142"/>
      <c r="JJE8" s="142"/>
      <c r="JJF8" s="142"/>
      <c r="JJG8" s="142"/>
      <c r="JJH8" s="142"/>
      <c r="JJI8" s="142"/>
      <c r="JJJ8" s="142"/>
      <c r="JJK8" s="142"/>
      <c r="JJL8" s="142"/>
      <c r="JJM8" s="142"/>
      <c r="JJN8" s="142"/>
      <c r="JJO8" s="142"/>
      <c r="JJP8" s="142"/>
      <c r="JJQ8" s="142"/>
      <c r="JJR8" s="142"/>
      <c r="JJS8" s="142"/>
      <c r="JJT8" s="142"/>
      <c r="JJU8" s="142"/>
      <c r="JJV8" s="142"/>
      <c r="JJW8" s="142"/>
      <c r="JJX8" s="142"/>
      <c r="JJY8" s="142"/>
      <c r="JJZ8" s="142"/>
      <c r="JKA8" s="142"/>
      <c r="JKB8" s="142"/>
      <c r="JKC8" s="142"/>
      <c r="JKD8" s="142"/>
      <c r="JKE8" s="142"/>
      <c r="JKF8" s="142"/>
      <c r="JKG8" s="142"/>
      <c r="JKH8" s="142"/>
      <c r="JKI8" s="142"/>
      <c r="JKJ8" s="142"/>
      <c r="JKK8" s="142"/>
      <c r="JKL8" s="142"/>
      <c r="JKM8" s="142"/>
      <c r="JKN8" s="142"/>
      <c r="JKO8" s="142"/>
      <c r="JKP8" s="142"/>
      <c r="JKQ8" s="142"/>
      <c r="JKR8" s="142"/>
      <c r="JKS8" s="142"/>
      <c r="JKT8" s="142"/>
      <c r="JKU8" s="142"/>
      <c r="JKV8" s="142"/>
      <c r="JKW8" s="142"/>
      <c r="JKX8" s="142"/>
      <c r="JKY8" s="142"/>
      <c r="JKZ8" s="142"/>
      <c r="JLA8" s="142"/>
      <c r="JLB8" s="142"/>
      <c r="JLC8" s="142"/>
      <c r="JLD8" s="142"/>
      <c r="JLE8" s="142"/>
      <c r="JLF8" s="142"/>
      <c r="JLG8" s="142"/>
      <c r="JLH8" s="142"/>
      <c r="JLI8" s="142"/>
      <c r="JLJ8" s="142"/>
      <c r="JLK8" s="142"/>
      <c r="JLL8" s="142"/>
      <c r="JLM8" s="142"/>
      <c r="JLN8" s="142"/>
      <c r="JLO8" s="142"/>
      <c r="JLP8" s="142"/>
      <c r="JLQ8" s="142"/>
      <c r="JLR8" s="142"/>
      <c r="JLS8" s="142"/>
      <c r="JLT8" s="142"/>
      <c r="JLU8" s="142"/>
      <c r="JLV8" s="142"/>
      <c r="JLW8" s="142"/>
      <c r="JLX8" s="142"/>
      <c r="JLY8" s="142"/>
      <c r="JLZ8" s="142"/>
      <c r="JMA8" s="142"/>
      <c r="JMB8" s="142"/>
      <c r="JMC8" s="142"/>
      <c r="JMD8" s="142"/>
      <c r="JME8" s="142"/>
      <c r="JMF8" s="142"/>
      <c r="JMG8" s="142"/>
      <c r="JMH8" s="142"/>
      <c r="JMI8" s="142"/>
      <c r="JMJ8" s="142"/>
      <c r="JMK8" s="142"/>
      <c r="JML8" s="142"/>
      <c r="JMM8" s="142"/>
      <c r="JMN8" s="142"/>
      <c r="JMO8" s="142"/>
      <c r="JMP8" s="142"/>
      <c r="JMQ8" s="142"/>
      <c r="JMR8" s="142"/>
      <c r="JMS8" s="142"/>
      <c r="JMT8" s="142"/>
      <c r="JMU8" s="142"/>
      <c r="JMV8" s="142"/>
      <c r="JMW8" s="142"/>
      <c r="JMX8" s="142"/>
      <c r="JMY8" s="142"/>
      <c r="JMZ8" s="142"/>
      <c r="JNA8" s="142"/>
      <c r="JNB8" s="142"/>
      <c r="JNC8" s="142"/>
      <c r="JND8" s="142"/>
      <c r="JNE8" s="142"/>
      <c r="JNF8" s="142"/>
      <c r="JNG8" s="142"/>
      <c r="JNH8" s="142"/>
      <c r="JNI8" s="142"/>
      <c r="JNJ8" s="142"/>
      <c r="JNK8" s="142"/>
      <c r="JNL8" s="142"/>
      <c r="JNM8" s="142"/>
      <c r="JNN8" s="142"/>
      <c r="JNO8" s="142"/>
      <c r="JNP8" s="142"/>
      <c r="JNQ8" s="142"/>
      <c r="JNR8" s="142"/>
      <c r="JNS8" s="142"/>
      <c r="JNT8" s="142"/>
      <c r="JNU8" s="142"/>
      <c r="JNV8" s="142"/>
      <c r="JNW8" s="142"/>
      <c r="JNX8" s="142"/>
      <c r="JNY8" s="142"/>
      <c r="JNZ8" s="142"/>
      <c r="JOA8" s="142"/>
      <c r="JOB8" s="142"/>
      <c r="JOC8" s="142"/>
      <c r="JOD8" s="142"/>
      <c r="JOE8" s="142"/>
      <c r="JOF8" s="142"/>
      <c r="JOG8" s="142"/>
      <c r="JOH8" s="142"/>
      <c r="JOI8" s="142"/>
      <c r="JOJ8" s="142"/>
      <c r="JOK8" s="142"/>
      <c r="JOL8" s="142"/>
      <c r="JOM8" s="142"/>
      <c r="JON8" s="142"/>
      <c r="JOO8" s="142"/>
      <c r="JOP8" s="142"/>
      <c r="JOQ8" s="142"/>
      <c r="JOR8" s="142"/>
      <c r="JOS8" s="142"/>
      <c r="JOT8" s="142"/>
      <c r="JOU8" s="142"/>
      <c r="JOV8" s="142"/>
      <c r="JOW8" s="142"/>
      <c r="JOX8" s="142"/>
      <c r="JOY8" s="142"/>
      <c r="JOZ8" s="142"/>
      <c r="JPA8" s="142"/>
      <c r="JPB8" s="142"/>
      <c r="JPC8" s="142"/>
      <c r="JPD8" s="142"/>
      <c r="JPE8" s="142"/>
      <c r="JPF8" s="142"/>
      <c r="JPG8" s="142"/>
      <c r="JPH8" s="142"/>
      <c r="JPI8" s="142"/>
      <c r="JPJ8" s="142"/>
      <c r="JPK8" s="142"/>
      <c r="JPL8" s="142"/>
      <c r="JPM8" s="142"/>
      <c r="JPN8" s="142"/>
      <c r="JPO8" s="142"/>
      <c r="JPP8" s="142"/>
      <c r="JPQ8" s="142"/>
      <c r="JPR8" s="142"/>
      <c r="JPS8" s="142"/>
      <c r="JPT8" s="142"/>
      <c r="JPU8" s="142"/>
      <c r="JPV8" s="142"/>
      <c r="JPW8" s="142"/>
      <c r="JPX8" s="142"/>
      <c r="JPY8" s="142"/>
      <c r="JPZ8" s="142"/>
      <c r="JQA8" s="142"/>
      <c r="JQB8" s="142"/>
      <c r="JQC8" s="142"/>
      <c r="JQD8" s="142"/>
      <c r="JQE8" s="142"/>
      <c r="JQF8" s="142"/>
      <c r="JQG8" s="142"/>
      <c r="JQH8" s="142"/>
      <c r="JQI8" s="142"/>
      <c r="JQJ8" s="142"/>
      <c r="JQK8" s="142"/>
      <c r="JQL8" s="142"/>
      <c r="JQM8" s="142"/>
      <c r="JQN8" s="142"/>
      <c r="JQO8" s="142"/>
      <c r="JQP8" s="142"/>
      <c r="JQQ8" s="142"/>
      <c r="JQR8" s="142"/>
      <c r="JQS8" s="142"/>
      <c r="JQT8" s="142"/>
      <c r="JQU8" s="142"/>
      <c r="JQV8" s="142"/>
      <c r="JQW8" s="142"/>
      <c r="JQX8" s="142"/>
      <c r="JQY8" s="142"/>
      <c r="JQZ8" s="142"/>
      <c r="JRA8" s="142"/>
      <c r="JRB8" s="142"/>
      <c r="JRC8" s="142"/>
      <c r="JRD8" s="142"/>
      <c r="JRE8" s="142"/>
      <c r="JRF8" s="142"/>
      <c r="JRG8" s="142"/>
      <c r="JRH8" s="142"/>
      <c r="JRI8" s="142"/>
      <c r="JRJ8" s="142"/>
      <c r="JRK8" s="142"/>
      <c r="JRL8" s="142"/>
      <c r="JRM8" s="142"/>
      <c r="JRN8" s="142"/>
      <c r="JRO8" s="142"/>
      <c r="JRP8" s="142"/>
      <c r="JRQ8" s="142"/>
      <c r="JRR8" s="142"/>
      <c r="JRS8" s="142"/>
      <c r="JRT8" s="142"/>
      <c r="JRU8" s="142"/>
      <c r="JRV8" s="142"/>
      <c r="JRW8" s="142"/>
      <c r="JRX8" s="142"/>
      <c r="JRY8" s="142"/>
      <c r="JRZ8" s="142"/>
      <c r="JSA8" s="142"/>
      <c r="JSB8" s="142"/>
      <c r="JSC8" s="142"/>
      <c r="JSD8" s="142"/>
      <c r="JSE8" s="142"/>
      <c r="JSF8" s="142"/>
      <c r="JSG8" s="142"/>
      <c r="JSH8" s="142"/>
      <c r="JSI8" s="142"/>
      <c r="JSJ8" s="142"/>
      <c r="JSK8" s="142"/>
      <c r="JSL8" s="142"/>
      <c r="JSM8" s="142"/>
      <c r="JSN8" s="142"/>
      <c r="JSO8" s="142"/>
      <c r="JSP8" s="142"/>
      <c r="JSQ8" s="142"/>
      <c r="JSR8" s="142"/>
      <c r="JSS8" s="142"/>
      <c r="JST8" s="142"/>
      <c r="JSU8" s="142"/>
      <c r="JSV8" s="142"/>
      <c r="JSW8" s="142"/>
      <c r="JSX8" s="142"/>
      <c r="JSY8" s="142"/>
      <c r="JSZ8" s="142"/>
      <c r="JTA8" s="142"/>
      <c r="JTB8" s="142"/>
      <c r="JTC8" s="142"/>
      <c r="JTD8" s="142"/>
      <c r="JTE8" s="142"/>
      <c r="JTF8" s="142"/>
      <c r="JTG8" s="142"/>
      <c r="JTH8" s="142"/>
      <c r="JTI8" s="142"/>
      <c r="JTJ8" s="142"/>
      <c r="JTK8" s="142"/>
      <c r="JTL8" s="142"/>
      <c r="JTM8" s="142"/>
      <c r="JTN8" s="142"/>
      <c r="JTO8" s="142"/>
      <c r="JTP8" s="142"/>
      <c r="JTQ8" s="142"/>
      <c r="JTR8" s="142"/>
      <c r="JTS8" s="142"/>
      <c r="JTT8" s="142"/>
      <c r="JTU8" s="142"/>
      <c r="JTV8" s="142"/>
      <c r="JTW8" s="142"/>
      <c r="JTX8" s="142"/>
      <c r="JTY8" s="142"/>
      <c r="JTZ8" s="142"/>
      <c r="JUA8" s="142"/>
      <c r="JUB8" s="142"/>
      <c r="JUC8" s="142"/>
      <c r="JUD8" s="142"/>
      <c r="JUE8" s="142"/>
      <c r="JUF8" s="142"/>
      <c r="JUG8" s="142"/>
      <c r="JUH8" s="142"/>
      <c r="JUI8" s="142"/>
      <c r="JUJ8" s="142"/>
      <c r="JUK8" s="142"/>
      <c r="JUL8" s="142"/>
      <c r="JUM8" s="142"/>
      <c r="JUN8" s="142"/>
      <c r="JUO8" s="142"/>
      <c r="JUP8" s="142"/>
      <c r="JUQ8" s="142"/>
      <c r="JUR8" s="142"/>
      <c r="JUS8" s="142"/>
      <c r="JUT8" s="142"/>
      <c r="JUU8" s="142"/>
      <c r="JUV8" s="142"/>
      <c r="JUW8" s="142"/>
      <c r="JUX8" s="142"/>
      <c r="JUY8" s="142"/>
      <c r="JUZ8" s="142"/>
      <c r="JVA8" s="142"/>
      <c r="JVB8" s="142"/>
      <c r="JVC8" s="142"/>
      <c r="JVD8" s="142"/>
      <c r="JVE8" s="142"/>
      <c r="JVF8" s="142"/>
      <c r="JVG8" s="142"/>
      <c r="JVH8" s="142"/>
      <c r="JVI8" s="142"/>
      <c r="JVJ8" s="142"/>
      <c r="JVK8" s="142"/>
      <c r="JVL8" s="142"/>
      <c r="JVM8" s="142"/>
      <c r="JVN8" s="142"/>
      <c r="JVO8" s="142"/>
      <c r="JVP8" s="142"/>
      <c r="JVQ8" s="142"/>
      <c r="JVR8" s="142"/>
      <c r="JVS8" s="142"/>
      <c r="JVT8" s="142"/>
      <c r="JVU8" s="142"/>
      <c r="JVV8" s="142"/>
      <c r="JVW8" s="142"/>
      <c r="JVX8" s="142"/>
      <c r="JVY8" s="142"/>
      <c r="JVZ8" s="142"/>
      <c r="JWA8" s="142"/>
      <c r="JWB8" s="142"/>
      <c r="JWC8" s="142"/>
      <c r="JWD8" s="142"/>
      <c r="JWE8" s="142"/>
      <c r="JWF8" s="142"/>
      <c r="JWG8" s="142"/>
      <c r="JWH8" s="142"/>
      <c r="JWI8" s="142"/>
      <c r="JWJ8" s="142"/>
      <c r="JWK8" s="142"/>
      <c r="JWL8" s="142"/>
      <c r="JWM8" s="142"/>
      <c r="JWN8" s="142"/>
      <c r="JWO8" s="142"/>
      <c r="JWP8" s="142"/>
      <c r="JWQ8" s="142"/>
      <c r="JWR8" s="142"/>
      <c r="JWS8" s="142"/>
      <c r="JWT8" s="142"/>
      <c r="JWU8" s="142"/>
      <c r="JWV8" s="142"/>
      <c r="JWW8" s="142"/>
      <c r="JWX8" s="142"/>
      <c r="JWY8" s="142"/>
      <c r="JWZ8" s="142"/>
      <c r="JXA8" s="142"/>
      <c r="JXB8" s="142"/>
      <c r="JXC8" s="142"/>
      <c r="JXD8" s="142"/>
      <c r="JXE8" s="142"/>
      <c r="JXF8" s="142"/>
      <c r="JXG8" s="142"/>
      <c r="JXH8" s="142"/>
      <c r="JXI8" s="142"/>
      <c r="JXJ8" s="142"/>
      <c r="JXK8" s="142"/>
      <c r="JXL8" s="142"/>
      <c r="JXM8" s="142"/>
      <c r="JXN8" s="142"/>
      <c r="JXO8" s="142"/>
      <c r="JXP8" s="142"/>
      <c r="JXQ8" s="142"/>
      <c r="JXR8" s="142"/>
      <c r="JXS8" s="142"/>
      <c r="JXT8" s="142"/>
      <c r="JXU8" s="142"/>
      <c r="JXV8" s="142"/>
      <c r="JXW8" s="142"/>
      <c r="JXX8" s="142"/>
      <c r="JXY8" s="142"/>
      <c r="JXZ8" s="142"/>
      <c r="JYA8" s="142"/>
      <c r="JYB8" s="142"/>
      <c r="JYC8" s="142"/>
      <c r="JYD8" s="142"/>
      <c r="JYE8" s="142"/>
      <c r="JYF8" s="142"/>
      <c r="JYG8" s="142"/>
      <c r="JYH8" s="142"/>
      <c r="JYI8" s="142"/>
      <c r="JYJ8" s="142"/>
      <c r="JYK8" s="142"/>
      <c r="JYL8" s="142"/>
      <c r="JYM8" s="142"/>
      <c r="JYN8" s="142"/>
      <c r="JYO8" s="142"/>
      <c r="JYP8" s="142"/>
      <c r="JYQ8" s="142"/>
      <c r="JYR8" s="142"/>
      <c r="JYS8" s="142"/>
      <c r="JYT8" s="142"/>
      <c r="JYU8" s="142"/>
      <c r="JYV8" s="142"/>
      <c r="JYW8" s="142"/>
      <c r="JYX8" s="142"/>
      <c r="JYY8" s="142"/>
      <c r="JYZ8" s="142"/>
      <c r="JZA8" s="142"/>
      <c r="JZB8" s="142"/>
      <c r="JZC8" s="142"/>
      <c r="JZD8" s="142"/>
      <c r="JZE8" s="142"/>
      <c r="JZF8" s="142"/>
      <c r="JZG8" s="142"/>
      <c r="JZH8" s="142"/>
      <c r="JZI8" s="142"/>
      <c r="JZJ8" s="142"/>
      <c r="JZK8" s="142"/>
      <c r="JZL8" s="142"/>
      <c r="JZM8" s="142"/>
      <c r="JZN8" s="142"/>
      <c r="JZO8" s="142"/>
      <c r="JZP8" s="142"/>
      <c r="JZQ8" s="142"/>
      <c r="JZR8" s="142"/>
      <c r="JZS8" s="142"/>
      <c r="JZT8" s="142"/>
      <c r="JZU8" s="142"/>
      <c r="JZV8" s="142"/>
      <c r="JZW8" s="142"/>
      <c r="JZX8" s="142"/>
      <c r="JZY8" s="142"/>
      <c r="JZZ8" s="142"/>
      <c r="KAA8" s="142"/>
      <c r="KAB8" s="142"/>
      <c r="KAC8" s="142"/>
      <c r="KAD8" s="142"/>
      <c r="KAE8" s="142"/>
      <c r="KAF8" s="142"/>
      <c r="KAG8" s="142"/>
      <c r="KAH8" s="142"/>
      <c r="KAI8" s="142"/>
      <c r="KAJ8" s="142"/>
      <c r="KAK8" s="142"/>
      <c r="KAL8" s="142"/>
      <c r="KAM8" s="142"/>
      <c r="KAN8" s="142"/>
      <c r="KAO8" s="142"/>
      <c r="KAP8" s="142"/>
      <c r="KAQ8" s="142"/>
      <c r="KAR8" s="142"/>
      <c r="KAS8" s="142"/>
      <c r="KAT8" s="142"/>
      <c r="KAU8" s="142"/>
      <c r="KAV8" s="142"/>
      <c r="KAW8" s="142"/>
      <c r="KAX8" s="142"/>
      <c r="KAY8" s="142"/>
      <c r="KAZ8" s="142"/>
      <c r="KBA8" s="142"/>
      <c r="KBB8" s="142"/>
      <c r="KBC8" s="142"/>
      <c r="KBD8" s="142"/>
      <c r="KBE8" s="142"/>
      <c r="KBF8" s="142"/>
      <c r="KBG8" s="142"/>
      <c r="KBH8" s="142"/>
      <c r="KBI8" s="142"/>
      <c r="KBJ8" s="142"/>
      <c r="KBK8" s="142"/>
      <c r="KBL8" s="142"/>
      <c r="KBM8" s="142"/>
      <c r="KBN8" s="142"/>
      <c r="KBO8" s="142"/>
      <c r="KBP8" s="142"/>
      <c r="KBQ8" s="142"/>
      <c r="KBR8" s="142"/>
      <c r="KBS8" s="142"/>
      <c r="KBT8" s="142"/>
      <c r="KBU8" s="142"/>
      <c r="KBV8" s="142"/>
      <c r="KBW8" s="142"/>
      <c r="KBX8" s="142"/>
      <c r="KBY8" s="142"/>
      <c r="KBZ8" s="142"/>
      <c r="KCA8" s="142"/>
      <c r="KCB8" s="142"/>
      <c r="KCC8" s="142"/>
      <c r="KCD8" s="142"/>
      <c r="KCE8" s="142"/>
      <c r="KCF8" s="142"/>
      <c r="KCG8" s="142"/>
      <c r="KCH8" s="142"/>
      <c r="KCI8" s="142"/>
      <c r="KCJ8" s="142"/>
      <c r="KCK8" s="142"/>
      <c r="KCL8" s="142"/>
      <c r="KCM8" s="142"/>
      <c r="KCN8" s="142"/>
      <c r="KCO8" s="142"/>
      <c r="KCP8" s="142"/>
      <c r="KCQ8" s="142"/>
      <c r="KCR8" s="142"/>
      <c r="KCS8" s="142"/>
      <c r="KCT8" s="142"/>
      <c r="KCU8" s="142"/>
      <c r="KCV8" s="142"/>
      <c r="KCW8" s="142"/>
      <c r="KCX8" s="142"/>
      <c r="KCY8" s="142"/>
      <c r="KCZ8" s="142"/>
      <c r="KDA8" s="142"/>
      <c r="KDB8" s="142"/>
      <c r="KDC8" s="142"/>
      <c r="KDD8" s="142"/>
      <c r="KDE8" s="142"/>
      <c r="KDF8" s="142"/>
      <c r="KDG8" s="142"/>
      <c r="KDH8" s="142"/>
      <c r="KDI8" s="142"/>
      <c r="KDJ8" s="142"/>
      <c r="KDK8" s="142"/>
      <c r="KDL8" s="142"/>
      <c r="KDM8" s="142"/>
      <c r="KDN8" s="142"/>
      <c r="KDO8" s="142"/>
      <c r="KDP8" s="142"/>
      <c r="KDQ8" s="142"/>
      <c r="KDR8" s="142"/>
      <c r="KDS8" s="142"/>
      <c r="KDT8" s="142"/>
      <c r="KDU8" s="142"/>
      <c r="KDV8" s="142"/>
      <c r="KDW8" s="142"/>
      <c r="KDX8" s="142"/>
      <c r="KDY8" s="142"/>
      <c r="KDZ8" s="142"/>
      <c r="KEA8" s="142"/>
      <c r="KEB8" s="142"/>
      <c r="KEC8" s="142"/>
      <c r="KED8" s="142"/>
      <c r="KEE8" s="142"/>
      <c r="KEF8" s="142"/>
      <c r="KEG8" s="142"/>
      <c r="KEH8" s="142"/>
      <c r="KEI8" s="142"/>
      <c r="KEJ8" s="142"/>
      <c r="KEK8" s="142"/>
      <c r="KEL8" s="142"/>
      <c r="KEM8" s="142"/>
      <c r="KEN8" s="142"/>
      <c r="KEO8" s="142"/>
      <c r="KEP8" s="142"/>
      <c r="KEQ8" s="142"/>
      <c r="KER8" s="142"/>
      <c r="KES8" s="142"/>
      <c r="KET8" s="142"/>
      <c r="KEU8" s="142"/>
      <c r="KEV8" s="142"/>
      <c r="KEW8" s="142"/>
      <c r="KEX8" s="142"/>
      <c r="KEY8" s="142"/>
      <c r="KEZ8" s="142"/>
      <c r="KFA8" s="142"/>
      <c r="KFB8" s="142"/>
      <c r="KFC8" s="142"/>
      <c r="KFD8" s="142"/>
      <c r="KFE8" s="142"/>
      <c r="KFF8" s="142"/>
      <c r="KFG8" s="142"/>
      <c r="KFH8" s="142"/>
      <c r="KFI8" s="142"/>
      <c r="KFJ8" s="142"/>
      <c r="KFK8" s="142"/>
      <c r="KFL8" s="142"/>
      <c r="KFM8" s="142"/>
      <c r="KFN8" s="142"/>
      <c r="KFO8" s="142"/>
      <c r="KFP8" s="142"/>
      <c r="KFQ8" s="142"/>
      <c r="KFR8" s="142"/>
      <c r="KFS8" s="142"/>
      <c r="KFT8" s="142"/>
      <c r="KFU8" s="142"/>
      <c r="KFV8" s="142"/>
      <c r="KFW8" s="142"/>
      <c r="KFX8" s="142"/>
      <c r="KFY8" s="142"/>
      <c r="KFZ8" s="142"/>
      <c r="KGA8" s="142"/>
      <c r="KGB8" s="142"/>
      <c r="KGC8" s="142"/>
      <c r="KGD8" s="142"/>
      <c r="KGE8" s="142"/>
      <c r="KGF8" s="142"/>
      <c r="KGG8" s="142"/>
      <c r="KGH8" s="142"/>
      <c r="KGI8" s="142"/>
      <c r="KGJ8" s="142"/>
      <c r="KGK8" s="142"/>
      <c r="KGL8" s="142"/>
      <c r="KGM8" s="142"/>
      <c r="KGN8" s="142"/>
      <c r="KGO8" s="142"/>
      <c r="KGP8" s="142"/>
      <c r="KGQ8" s="142"/>
      <c r="KGR8" s="142"/>
      <c r="KGS8" s="142"/>
      <c r="KGT8" s="142"/>
      <c r="KGU8" s="142"/>
      <c r="KGV8" s="142"/>
      <c r="KGW8" s="142"/>
      <c r="KGX8" s="142"/>
      <c r="KGY8" s="142"/>
      <c r="KGZ8" s="142"/>
      <c r="KHA8" s="142"/>
      <c r="KHB8" s="142"/>
      <c r="KHC8" s="142"/>
      <c r="KHD8" s="142"/>
      <c r="KHE8" s="142"/>
      <c r="KHF8" s="142"/>
      <c r="KHG8" s="142"/>
      <c r="KHH8" s="142"/>
      <c r="KHI8" s="142"/>
      <c r="KHJ8" s="142"/>
      <c r="KHK8" s="142"/>
      <c r="KHL8" s="142"/>
      <c r="KHM8" s="142"/>
      <c r="KHN8" s="142"/>
      <c r="KHO8" s="142"/>
      <c r="KHP8" s="142"/>
      <c r="KHQ8" s="142"/>
      <c r="KHR8" s="142"/>
      <c r="KHS8" s="142"/>
      <c r="KHT8" s="142"/>
      <c r="KHU8" s="142"/>
      <c r="KHV8" s="142"/>
      <c r="KHW8" s="142"/>
      <c r="KHX8" s="142"/>
      <c r="KHY8" s="142"/>
      <c r="KHZ8" s="142"/>
      <c r="KIA8" s="142"/>
      <c r="KIB8" s="142"/>
      <c r="KIC8" s="142"/>
      <c r="KID8" s="142"/>
      <c r="KIE8" s="142"/>
      <c r="KIF8" s="142"/>
      <c r="KIG8" s="142"/>
      <c r="KIH8" s="142"/>
      <c r="KII8" s="142"/>
      <c r="KIJ8" s="142"/>
      <c r="KIK8" s="142"/>
      <c r="KIL8" s="142"/>
      <c r="KIM8" s="142"/>
      <c r="KIN8" s="142"/>
      <c r="KIO8" s="142"/>
      <c r="KIP8" s="142"/>
      <c r="KIQ8" s="142"/>
      <c r="KIR8" s="142"/>
      <c r="KIS8" s="142"/>
      <c r="KIT8" s="142"/>
      <c r="KIU8" s="142"/>
      <c r="KIV8" s="142"/>
      <c r="KIW8" s="142"/>
      <c r="KIX8" s="142"/>
      <c r="KIY8" s="142"/>
      <c r="KIZ8" s="142"/>
      <c r="KJA8" s="142"/>
      <c r="KJB8" s="142"/>
      <c r="KJC8" s="142"/>
      <c r="KJD8" s="142"/>
      <c r="KJE8" s="142"/>
      <c r="KJF8" s="142"/>
      <c r="KJG8" s="142"/>
      <c r="KJH8" s="142"/>
      <c r="KJI8" s="142"/>
      <c r="KJJ8" s="142"/>
      <c r="KJK8" s="142"/>
      <c r="KJL8" s="142"/>
      <c r="KJM8" s="142"/>
      <c r="KJN8" s="142"/>
      <c r="KJO8" s="142"/>
      <c r="KJP8" s="142"/>
      <c r="KJQ8" s="142"/>
      <c r="KJR8" s="142"/>
      <c r="KJS8" s="142"/>
      <c r="KJT8" s="142"/>
      <c r="KJU8" s="142"/>
      <c r="KJV8" s="142"/>
      <c r="KJW8" s="142"/>
      <c r="KJX8" s="142"/>
      <c r="KJY8" s="142"/>
      <c r="KJZ8" s="142"/>
      <c r="KKA8" s="142"/>
      <c r="KKB8" s="142"/>
      <c r="KKC8" s="142"/>
      <c r="KKD8" s="142"/>
      <c r="KKE8" s="142"/>
      <c r="KKF8" s="142"/>
      <c r="KKG8" s="142"/>
      <c r="KKH8" s="142"/>
      <c r="KKI8" s="142"/>
      <c r="KKJ8" s="142"/>
      <c r="KKK8" s="142"/>
      <c r="KKL8" s="142"/>
      <c r="KKM8" s="142"/>
      <c r="KKN8" s="142"/>
      <c r="KKO8" s="142"/>
      <c r="KKP8" s="142"/>
      <c r="KKQ8" s="142"/>
      <c r="KKR8" s="142"/>
      <c r="KKS8" s="142"/>
      <c r="KKT8" s="142"/>
      <c r="KKU8" s="142"/>
      <c r="KKV8" s="142"/>
      <c r="KKW8" s="142"/>
      <c r="KKX8" s="142"/>
      <c r="KKY8" s="142"/>
      <c r="KKZ8" s="142"/>
      <c r="KLA8" s="142"/>
      <c r="KLB8" s="142"/>
      <c r="KLC8" s="142"/>
      <c r="KLD8" s="142"/>
      <c r="KLE8" s="142"/>
      <c r="KLF8" s="142"/>
      <c r="KLG8" s="142"/>
      <c r="KLH8" s="142"/>
      <c r="KLI8" s="142"/>
      <c r="KLJ8" s="142"/>
      <c r="KLK8" s="142"/>
      <c r="KLL8" s="142"/>
      <c r="KLM8" s="142"/>
      <c r="KLN8" s="142"/>
      <c r="KLO8" s="142"/>
      <c r="KLP8" s="142"/>
      <c r="KLQ8" s="142"/>
      <c r="KLR8" s="142"/>
      <c r="KLS8" s="142"/>
      <c r="KLT8" s="142"/>
      <c r="KLU8" s="142"/>
      <c r="KLV8" s="142"/>
      <c r="KLW8" s="142"/>
      <c r="KLX8" s="142"/>
      <c r="KLY8" s="142"/>
      <c r="KLZ8" s="142"/>
      <c r="KMA8" s="142"/>
      <c r="KMB8" s="142"/>
      <c r="KMC8" s="142"/>
      <c r="KMD8" s="142"/>
      <c r="KME8" s="142"/>
      <c r="KMF8" s="142"/>
      <c r="KMG8" s="142"/>
      <c r="KMH8" s="142"/>
      <c r="KMI8" s="142"/>
      <c r="KMJ8" s="142"/>
      <c r="KMK8" s="142"/>
      <c r="KML8" s="142"/>
      <c r="KMM8" s="142"/>
      <c r="KMN8" s="142"/>
      <c r="KMO8" s="142"/>
      <c r="KMP8" s="142"/>
      <c r="KMQ8" s="142"/>
      <c r="KMR8" s="142"/>
      <c r="KMS8" s="142"/>
      <c r="KMT8" s="142"/>
      <c r="KMU8" s="142"/>
      <c r="KMV8" s="142"/>
      <c r="KMW8" s="142"/>
      <c r="KMX8" s="142"/>
      <c r="KMY8" s="142"/>
      <c r="KMZ8" s="142"/>
      <c r="KNA8" s="142"/>
      <c r="KNB8" s="142"/>
      <c r="KNC8" s="142"/>
      <c r="KND8" s="142"/>
      <c r="KNE8" s="142"/>
      <c r="KNF8" s="142"/>
      <c r="KNG8" s="142"/>
      <c r="KNH8" s="142"/>
      <c r="KNI8" s="142"/>
      <c r="KNJ8" s="142"/>
      <c r="KNK8" s="142"/>
      <c r="KNL8" s="142"/>
      <c r="KNM8" s="142"/>
      <c r="KNN8" s="142"/>
      <c r="KNO8" s="142"/>
      <c r="KNP8" s="142"/>
      <c r="KNQ8" s="142"/>
      <c r="KNR8" s="142"/>
      <c r="KNS8" s="142"/>
      <c r="KNT8" s="142"/>
      <c r="KNU8" s="142"/>
      <c r="KNV8" s="142"/>
      <c r="KNW8" s="142"/>
      <c r="KNX8" s="142"/>
      <c r="KNY8" s="142"/>
      <c r="KNZ8" s="142"/>
      <c r="KOA8" s="142"/>
      <c r="KOB8" s="142"/>
      <c r="KOC8" s="142"/>
      <c r="KOD8" s="142"/>
      <c r="KOE8" s="142"/>
      <c r="KOF8" s="142"/>
      <c r="KOG8" s="142"/>
      <c r="KOH8" s="142"/>
      <c r="KOI8" s="142"/>
      <c r="KOJ8" s="142"/>
      <c r="KOK8" s="142"/>
      <c r="KOL8" s="142"/>
      <c r="KOM8" s="142"/>
      <c r="KON8" s="142"/>
      <c r="KOO8" s="142"/>
      <c r="KOP8" s="142"/>
      <c r="KOQ8" s="142"/>
      <c r="KOR8" s="142"/>
      <c r="KOS8" s="142"/>
      <c r="KOT8" s="142"/>
      <c r="KOU8" s="142"/>
      <c r="KOV8" s="142"/>
      <c r="KOW8" s="142"/>
      <c r="KOX8" s="142"/>
      <c r="KOY8" s="142"/>
      <c r="KOZ8" s="142"/>
      <c r="KPA8" s="142"/>
      <c r="KPB8" s="142"/>
      <c r="KPC8" s="142"/>
      <c r="KPD8" s="142"/>
      <c r="KPE8" s="142"/>
      <c r="KPF8" s="142"/>
      <c r="KPG8" s="142"/>
      <c r="KPH8" s="142"/>
      <c r="KPI8" s="142"/>
      <c r="KPJ8" s="142"/>
      <c r="KPK8" s="142"/>
      <c r="KPL8" s="142"/>
      <c r="KPM8" s="142"/>
      <c r="KPN8" s="142"/>
      <c r="KPO8" s="142"/>
      <c r="KPP8" s="142"/>
      <c r="KPQ8" s="142"/>
      <c r="KPR8" s="142"/>
      <c r="KPS8" s="142"/>
      <c r="KPT8" s="142"/>
      <c r="KPU8" s="142"/>
      <c r="KPV8" s="142"/>
      <c r="KPW8" s="142"/>
      <c r="KPX8" s="142"/>
      <c r="KPY8" s="142"/>
      <c r="KPZ8" s="142"/>
      <c r="KQA8" s="142"/>
      <c r="KQB8" s="142"/>
      <c r="KQC8" s="142"/>
      <c r="KQD8" s="142"/>
      <c r="KQE8" s="142"/>
      <c r="KQF8" s="142"/>
      <c r="KQG8" s="142"/>
      <c r="KQH8" s="142"/>
      <c r="KQI8" s="142"/>
      <c r="KQJ8" s="142"/>
      <c r="KQK8" s="142"/>
      <c r="KQL8" s="142"/>
      <c r="KQM8" s="142"/>
      <c r="KQN8" s="142"/>
      <c r="KQO8" s="142"/>
      <c r="KQP8" s="142"/>
      <c r="KQQ8" s="142"/>
      <c r="KQR8" s="142"/>
      <c r="KQS8" s="142"/>
      <c r="KQT8" s="142"/>
      <c r="KQU8" s="142"/>
      <c r="KQV8" s="142"/>
      <c r="KQW8" s="142"/>
      <c r="KQX8" s="142"/>
      <c r="KQY8" s="142"/>
      <c r="KQZ8" s="142"/>
      <c r="KRA8" s="142"/>
      <c r="KRB8" s="142"/>
      <c r="KRC8" s="142"/>
      <c r="KRD8" s="142"/>
      <c r="KRE8" s="142"/>
      <c r="KRF8" s="142"/>
      <c r="KRG8" s="142"/>
      <c r="KRH8" s="142"/>
      <c r="KRI8" s="142"/>
      <c r="KRJ8" s="142"/>
      <c r="KRK8" s="142"/>
      <c r="KRL8" s="142"/>
      <c r="KRM8" s="142"/>
      <c r="KRN8" s="142"/>
      <c r="KRO8" s="142"/>
      <c r="KRP8" s="142"/>
      <c r="KRQ8" s="142"/>
      <c r="KRR8" s="142"/>
      <c r="KRS8" s="142"/>
      <c r="KRT8" s="142"/>
      <c r="KRU8" s="142"/>
      <c r="KRV8" s="142"/>
      <c r="KRW8" s="142"/>
      <c r="KRX8" s="142"/>
      <c r="KRY8" s="142"/>
      <c r="KRZ8" s="142"/>
      <c r="KSA8" s="142"/>
      <c r="KSB8" s="142"/>
      <c r="KSC8" s="142"/>
      <c r="KSD8" s="142"/>
      <c r="KSE8" s="142"/>
      <c r="KSF8" s="142"/>
      <c r="KSG8" s="142"/>
      <c r="KSH8" s="142"/>
      <c r="KSI8" s="142"/>
      <c r="KSJ8" s="142"/>
      <c r="KSK8" s="142"/>
      <c r="KSL8" s="142"/>
      <c r="KSM8" s="142"/>
      <c r="KSN8" s="142"/>
      <c r="KSO8" s="142"/>
      <c r="KSP8" s="142"/>
      <c r="KSQ8" s="142"/>
      <c r="KSR8" s="142"/>
      <c r="KSS8" s="142"/>
      <c r="KST8" s="142"/>
      <c r="KSU8" s="142"/>
      <c r="KSV8" s="142"/>
      <c r="KSW8" s="142"/>
      <c r="KSX8" s="142"/>
      <c r="KSY8" s="142"/>
      <c r="KSZ8" s="142"/>
      <c r="KTA8" s="142"/>
      <c r="KTB8" s="142"/>
      <c r="KTC8" s="142"/>
      <c r="KTD8" s="142"/>
      <c r="KTE8" s="142"/>
      <c r="KTF8" s="142"/>
      <c r="KTG8" s="142"/>
      <c r="KTH8" s="142"/>
      <c r="KTI8" s="142"/>
      <c r="KTJ8" s="142"/>
      <c r="KTK8" s="142"/>
      <c r="KTL8" s="142"/>
      <c r="KTM8" s="142"/>
      <c r="KTN8" s="142"/>
      <c r="KTO8" s="142"/>
      <c r="KTP8" s="142"/>
      <c r="KTQ8" s="142"/>
      <c r="KTR8" s="142"/>
      <c r="KTS8" s="142"/>
      <c r="KTT8" s="142"/>
      <c r="KTU8" s="142"/>
      <c r="KTV8" s="142"/>
      <c r="KTW8" s="142"/>
      <c r="KTX8" s="142"/>
      <c r="KTY8" s="142"/>
      <c r="KTZ8" s="142"/>
      <c r="KUA8" s="142"/>
      <c r="KUB8" s="142"/>
      <c r="KUC8" s="142"/>
      <c r="KUD8" s="142"/>
      <c r="KUE8" s="142"/>
      <c r="KUF8" s="142"/>
      <c r="KUG8" s="142"/>
      <c r="KUH8" s="142"/>
      <c r="KUI8" s="142"/>
      <c r="KUJ8" s="142"/>
      <c r="KUK8" s="142"/>
      <c r="KUL8" s="142"/>
      <c r="KUM8" s="142"/>
      <c r="KUN8" s="142"/>
      <c r="KUO8" s="142"/>
      <c r="KUP8" s="142"/>
      <c r="KUQ8" s="142"/>
      <c r="KUR8" s="142"/>
      <c r="KUS8" s="142"/>
      <c r="KUT8" s="142"/>
      <c r="KUU8" s="142"/>
      <c r="KUV8" s="142"/>
      <c r="KUW8" s="142"/>
      <c r="KUX8" s="142"/>
      <c r="KUY8" s="142"/>
      <c r="KUZ8" s="142"/>
      <c r="KVA8" s="142"/>
      <c r="KVB8" s="142"/>
      <c r="KVC8" s="142"/>
      <c r="KVD8" s="142"/>
      <c r="KVE8" s="142"/>
      <c r="KVF8" s="142"/>
      <c r="KVG8" s="142"/>
      <c r="KVH8" s="142"/>
      <c r="KVI8" s="142"/>
      <c r="KVJ8" s="142"/>
      <c r="KVK8" s="142"/>
      <c r="KVL8" s="142"/>
      <c r="KVM8" s="142"/>
      <c r="KVN8" s="142"/>
      <c r="KVO8" s="142"/>
      <c r="KVP8" s="142"/>
      <c r="KVQ8" s="142"/>
      <c r="KVR8" s="142"/>
      <c r="KVS8" s="142"/>
      <c r="KVT8" s="142"/>
      <c r="KVU8" s="142"/>
      <c r="KVV8" s="142"/>
      <c r="KVW8" s="142"/>
      <c r="KVX8" s="142"/>
      <c r="KVY8" s="142"/>
      <c r="KVZ8" s="142"/>
      <c r="KWA8" s="142"/>
      <c r="KWB8" s="142"/>
      <c r="KWC8" s="142"/>
      <c r="KWD8" s="142"/>
      <c r="KWE8" s="142"/>
      <c r="KWF8" s="142"/>
      <c r="KWG8" s="142"/>
      <c r="KWH8" s="142"/>
      <c r="KWI8" s="142"/>
      <c r="KWJ8" s="142"/>
      <c r="KWK8" s="142"/>
      <c r="KWL8" s="142"/>
      <c r="KWM8" s="142"/>
      <c r="KWN8" s="142"/>
      <c r="KWO8" s="142"/>
      <c r="KWP8" s="142"/>
      <c r="KWQ8" s="142"/>
      <c r="KWR8" s="142"/>
      <c r="KWS8" s="142"/>
      <c r="KWT8" s="142"/>
      <c r="KWU8" s="142"/>
      <c r="KWV8" s="142"/>
      <c r="KWW8" s="142"/>
      <c r="KWX8" s="142"/>
      <c r="KWY8" s="142"/>
      <c r="KWZ8" s="142"/>
      <c r="KXA8" s="142"/>
      <c r="KXB8" s="142"/>
      <c r="KXC8" s="142"/>
      <c r="KXD8" s="142"/>
      <c r="KXE8" s="142"/>
      <c r="KXF8" s="142"/>
      <c r="KXG8" s="142"/>
      <c r="KXH8" s="142"/>
      <c r="KXI8" s="142"/>
      <c r="KXJ8" s="142"/>
      <c r="KXK8" s="142"/>
      <c r="KXL8" s="142"/>
      <c r="KXM8" s="142"/>
      <c r="KXN8" s="142"/>
      <c r="KXO8" s="142"/>
      <c r="KXP8" s="142"/>
      <c r="KXQ8" s="142"/>
      <c r="KXR8" s="142"/>
      <c r="KXS8" s="142"/>
      <c r="KXT8" s="142"/>
      <c r="KXU8" s="142"/>
      <c r="KXV8" s="142"/>
      <c r="KXW8" s="142"/>
      <c r="KXX8" s="142"/>
      <c r="KXY8" s="142"/>
      <c r="KXZ8" s="142"/>
      <c r="KYA8" s="142"/>
      <c r="KYB8" s="142"/>
      <c r="KYC8" s="142"/>
      <c r="KYD8" s="142"/>
      <c r="KYE8" s="142"/>
      <c r="KYF8" s="142"/>
      <c r="KYG8" s="142"/>
      <c r="KYH8" s="142"/>
      <c r="KYI8" s="142"/>
      <c r="KYJ8" s="142"/>
      <c r="KYK8" s="142"/>
      <c r="KYL8" s="142"/>
      <c r="KYM8" s="142"/>
      <c r="KYN8" s="142"/>
      <c r="KYO8" s="142"/>
      <c r="KYP8" s="142"/>
      <c r="KYQ8" s="142"/>
      <c r="KYR8" s="142"/>
      <c r="KYS8" s="142"/>
      <c r="KYT8" s="142"/>
      <c r="KYU8" s="142"/>
      <c r="KYV8" s="142"/>
      <c r="KYW8" s="142"/>
      <c r="KYX8" s="142"/>
      <c r="KYY8" s="142"/>
      <c r="KYZ8" s="142"/>
      <c r="KZA8" s="142"/>
      <c r="KZB8" s="142"/>
      <c r="KZC8" s="142"/>
      <c r="KZD8" s="142"/>
      <c r="KZE8" s="142"/>
      <c r="KZF8" s="142"/>
      <c r="KZG8" s="142"/>
      <c r="KZH8" s="142"/>
      <c r="KZI8" s="142"/>
      <c r="KZJ8" s="142"/>
      <c r="KZK8" s="142"/>
      <c r="KZL8" s="142"/>
      <c r="KZM8" s="142"/>
      <c r="KZN8" s="142"/>
      <c r="KZO8" s="142"/>
      <c r="KZP8" s="142"/>
      <c r="KZQ8" s="142"/>
      <c r="KZR8" s="142"/>
      <c r="KZS8" s="142"/>
      <c r="KZT8" s="142"/>
      <c r="KZU8" s="142"/>
      <c r="KZV8" s="142"/>
      <c r="KZW8" s="142"/>
      <c r="KZX8" s="142"/>
      <c r="KZY8" s="142"/>
      <c r="KZZ8" s="142"/>
      <c r="LAA8" s="142"/>
      <c r="LAB8" s="142"/>
      <c r="LAC8" s="142"/>
      <c r="LAD8" s="142"/>
      <c r="LAE8" s="142"/>
      <c r="LAF8" s="142"/>
      <c r="LAG8" s="142"/>
      <c r="LAH8" s="142"/>
      <c r="LAI8" s="142"/>
      <c r="LAJ8" s="142"/>
      <c r="LAK8" s="142"/>
      <c r="LAL8" s="142"/>
      <c r="LAM8" s="142"/>
      <c r="LAN8" s="142"/>
      <c r="LAO8" s="142"/>
      <c r="LAP8" s="142"/>
      <c r="LAQ8" s="142"/>
      <c r="LAR8" s="142"/>
      <c r="LAS8" s="142"/>
      <c r="LAT8" s="142"/>
      <c r="LAU8" s="142"/>
      <c r="LAV8" s="142"/>
      <c r="LAW8" s="142"/>
      <c r="LAX8" s="142"/>
      <c r="LAY8" s="142"/>
      <c r="LAZ8" s="142"/>
      <c r="LBA8" s="142"/>
      <c r="LBB8" s="142"/>
      <c r="LBC8" s="142"/>
      <c r="LBD8" s="142"/>
      <c r="LBE8" s="142"/>
      <c r="LBF8" s="142"/>
      <c r="LBG8" s="142"/>
      <c r="LBH8" s="142"/>
      <c r="LBI8" s="142"/>
      <c r="LBJ8" s="142"/>
      <c r="LBK8" s="142"/>
      <c r="LBL8" s="142"/>
      <c r="LBM8" s="142"/>
      <c r="LBN8" s="142"/>
      <c r="LBO8" s="142"/>
      <c r="LBP8" s="142"/>
      <c r="LBQ8" s="142"/>
      <c r="LBR8" s="142"/>
      <c r="LBS8" s="142"/>
      <c r="LBT8" s="142"/>
      <c r="LBU8" s="142"/>
      <c r="LBV8" s="142"/>
      <c r="LBW8" s="142"/>
      <c r="LBX8" s="142"/>
      <c r="LBY8" s="142"/>
      <c r="LBZ8" s="142"/>
      <c r="LCA8" s="142"/>
      <c r="LCB8" s="142"/>
      <c r="LCC8" s="142"/>
      <c r="LCD8" s="142"/>
      <c r="LCE8" s="142"/>
      <c r="LCF8" s="142"/>
      <c r="LCG8" s="142"/>
      <c r="LCH8" s="142"/>
      <c r="LCI8" s="142"/>
      <c r="LCJ8" s="142"/>
      <c r="LCK8" s="142"/>
      <c r="LCL8" s="142"/>
      <c r="LCM8" s="142"/>
      <c r="LCN8" s="142"/>
      <c r="LCO8" s="142"/>
      <c r="LCP8" s="142"/>
      <c r="LCQ8" s="142"/>
      <c r="LCR8" s="142"/>
      <c r="LCS8" s="142"/>
      <c r="LCT8" s="142"/>
      <c r="LCU8" s="142"/>
      <c r="LCV8" s="142"/>
      <c r="LCW8" s="142"/>
      <c r="LCX8" s="142"/>
      <c r="LCY8" s="142"/>
      <c r="LCZ8" s="142"/>
      <c r="LDA8" s="142"/>
      <c r="LDB8" s="142"/>
      <c r="LDC8" s="142"/>
      <c r="LDD8" s="142"/>
      <c r="LDE8" s="142"/>
      <c r="LDF8" s="142"/>
      <c r="LDG8" s="142"/>
      <c r="LDH8" s="142"/>
      <c r="LDI8" s="142"/>
      <c r="LDJ8" s="142"/>
      <c r="LDK8" s="142"/>
      <c r="LDL8" s="142"/>
      <c r="LDM8" s="142"/>
      <c r="LDN8" s="142"/>
      <c r="LDO8" s="142"/>
      <c r="LDP8" s="142"/>
      <c r="LDQ8" s="142"/>
      <c r="LDR8" s="142"/>
      <c r="LDS8" s="142"/>
      <c r="LDT8" s="142"/>
      <c r="LDU8" s="142"/>
      <c r="LDV8" s="142"/>
      <c r="LDW8" s="142"/>
      <c r="LDX8" s="142"/>
      <c r="LDY8" s="142"/>
      <c r="LDZ8" s="142"/>
      <c r="LEA8" s="142"/>
      <c r="LEB8" s="142"/>
      <c r="LEC8" s="142"/>
      <c r="LED8" s="142"/>
      <c r="LEE8" s="142"/>
      <c r="LEF8" s="142"/>
      <c r="LEG8" s="142"/>
      <c r="LEH8" s="142"/>
      <c r="LEI8" s="142"/>
      <c r="LEJ8" s="142"/>
      <c r="LEK8" s="142"/>
      <c r="LEL8" s="142"/>
      <c r="LEM8" s="142"/>
      <c r="LEN8" s="142"/>
      <c r="LEO8" s="142"/>
      <c r="LEP8" s="142"/>
      <c r="LEQ8" s="142"/>
      <c r="LER8" s="142"/>
      <c r="LES8" s="142"/>
      <c r="LET8" s="142"/>
      <c r="LEU8" s="142"/>
      <c r="LEV8" s="142"/>
      <c r="LEW8" s="142"/>
      <c r="LEX8" s="142"/>
      <c r="LEY8" s="142"/>
      <c r="LEZ8" s="142"/>
      <c r="LFA8" s="142"/>
      <c r="LFB8" s="142"/>
      <c r="LFC8" s="142"/>
      <c r="LFD8" s="142"/>
      <c r="LFE8" s="142"/>
      <c r="LFF8" s="142"/>
      <c r="LFG8" s="142"/>
      <c r="LFH8" s="142"/>
      <c r="LFI8" s="142"/>
      <c r="LFJ8" s="142"/>
      <c r="LFK8" s="142"/>
      <c r="LFL8" s="142"/>
      <c r="LFM8" s="142"/>
      <c r="LFN8" s="142"/>
      <c r="LFO8" s="142"/>
      <c r="LFP8" s="142"/>
      <c r="LFQ8" s="142"/>
      <c r="LFR8" s="142"/>
      <c r="LFS8" s="142"/>
      <c r="LFT8" s="142"/>
      <c r="LFU8" s="142"/>
      <c r="LFV8" s="142"/>
      <c r="LFW8" s="142"/>
      <c r="LFX8" s="142"/>
      <c r="LFY8" s="142"/>
      <c r="LFZ8" s="142"/>
      <c r="LGA8" s="142"/>
      <c r="LGB8" s="142"/>
      <c r="LGC8" s="142"/>
      <c r="LGD8" s="142"/>
      <c r="LGE8" s="142"/>
      <c r="LGF8" s="142"/>
      <c r="LGG8" s="142"/>
      <c r="LGH8" s="142"/>
      <c r="LGI8" s="142"/>
      <c r="LGJ8" s="142"/>
      <c r="LGK8" s="142"/>
      <c r="LGL8" s="142"/>
      <c r="LGM8" s="142"/>
      <c r="LGN8" s="142"/>
      <c r="LGO8" s="142"/>
      <c r="LGP8" s="142"/>
      <c r="LGQ8" s="142"/>
      <c r="LGR8" s="142"/>
      <c r="LGS8" s="142"/>
      <c r="LGT8" s="142"/>
      <c r="LGU8" s="142"/>
      <c r="LGV8" s="142"/>
      <c r="LGW8" s="142"/>
      <c r="LGX8" s="142"/>
      <c r="LGY8" s="142"/>
      <c r="LGZ8" s="142"/>
      <c r="LHA8" s="142"/>
      <c r="LHB8" s="142"/>
      <c r="LHC8" s="142"/>
      <c r="LHD8" s="142"/>
      <c r="LHE8" s="142"/>
      <c r="LHF8" s="142"/>
      <c r="LHG8" s="142"/>
      <c r="LHH8" s="142"/>
      <c r="LHI8" s="142"/>
      <c r="LHJ8" s="142"/>
      <c r="LHK8" s="142"/>
      <c r="LHL8" s="142"/>
      <c r="LHM8" s="142"/>
      <c r="LHN8" s="142"/>
      <c r="LHO8" s="142"/>
      <c r="LHP8" s="142"/>
      <c r="LHQ8" s="142"/>
      <c r="LHR8" s="142"/>
      <c r="LHS8" s="142"/>
      <c r="LHT8" s="142"/>
      <c r="LHU8" s="142"/>
      <c r="LHV8" s="142"/>
      <c r="LHW8" s="142"/>
      <c r="LHX8" s="142"/>
      <c r="LHY8" s="142"/>
      <c r="LHZ8" s="142"/>
      <c r="LIA8" s="142"/>
      <c r="LIB8" s="142"/>
      <c r="LIC8" s="142"/>
      <c r="LID8" s="142"/>
      <c r="LIE8" s="142"/>
      <c r="LIF8" s="142"/>
      <c r="LIG8" s="142"/>
      <c r="LIH8" s="142"/>
      <c r="LII8" s="142"/>
      <c r="LIJ8" s="142"/>
      <c r="LIK8" s="142"/>
      <c r="LIL8" s="142"/>
      <c r="LIM8" s="142"/>
      <c r="LIN8" s="142"/>
      <c r="LIO8" s="142"/>
      <c r="LIP8" s="142"/>
      <c r="LIQ8" s="142"/>
      <c r="LIR8" s="142"/>
      <c r="LIS8" s="142"/>
      <c r="LIT8" s="142"/>
      <c r="LIU8" s="142"/>
      <c r="LIV8" s="142"/>
      <c r="LIW8" s="142"/>
      <c r="LIX8" s="142"/>
      <c r="LIY8" s="142"/>
      <c r="LIZ8" s="142"/>
      <c r="LJA8" s="142"/>
      <c r="LJB8" s="142"/>
      <c r="LJC8" s="142"/>
      <c r="LJD8" s="142"/>
      <c r="LJE8" s="142"/>
      <c r="LJF8" s="142"/>
      <c r="LJG8" s="142"/>
      <c r="LJH8" s="142"/>
      <c r="LJI8" s="142"/>
      <c r="LJJ8" s="142"/>
      <c r="LJK8" s="142"/>
      <c r="LJL8" s="142"/>
      <c r="LJM8" s="142"/>
      <c r="LJN8" s="142"/>
      <c r="LJO8" s="142"/>
      <c r="LJP8" s="142"/>
      <c r="LJQ8" s="142"/>
      <c r="LJR8" s="142"/>
      <c r="LJS8" s="142"/>
      <c r="LJT8" s="142"/>
      <c r="LJU8" s="142"/>
      <c r="LJV8" s="142"/>
      <c r="LJW8" s="142"/>
      <c r="LJX8" s="142"/>
      <c r="LJY8" s="142"/>
      <c r="LJZ8" s="142"/>
      <c r="LKA8" s="142"/>
      <c r="LKB8" s="142"/>
      <c r="LKC8" s="142"/>
      <c r="LKD8" s="142"/>
      <c r="LKE8" s="142"/>
      <c r="LKF8" s="142"/>
      <c r="LKG8" s="142"/>
      <c r="LKH8" s="142"/>
      <c r="LKI8" s="142"/>
      <c r="LKJ8" s="142"/>
      <c r="LKK8" s="142"/>
      <c r="LKL8" s="142"/>
      <c r="LKM8" s="142"/>
      <c r="LKN8" s="142"/>
      <c r="LKO8" s="142"/>
      <c r="LKP8" s="142"/>
      <c r="LKQ8" s="142"/>
      <c r="LKR8" s="142"/>
      <c r="LKS8" s="142"/>
      <c r="LKT8" s="142"/>
      <c r="LKU8" s="142"/>
      <c r="LKV8" s="142"/>
      <c r="LKW8" s="142"/>
      <c r="LKX8" s="142"/>
      <c r="LKY8" s="142"/>
      <c r="LKZ8" s="142"/>
      <c r="LLA8" s="142"/>
      <c r="LLB8" s="142"/>
      <c r="LLC8" s="142"/>
      <c r="LLD8" s="142"/>
      <c r="LLE8" s="142"/>
      <c r="LLF8" s="142"/>
      <c r="LLG8" s="142"/>
      <c r="LLH8" s="142"/>
      <c r="LLI8" s="142"/>
      <c r="LLJ8" s="142"/>
      <c r="LLK8" s="142"/>
      <c r="LLL8" s="142"/>
      <c r="LLM8" s="142"/>
      <c r="LLN8" s="142"/>
      <c r="LLO8" s="142"/>
      <c r="LLP8" s="142"/>
      <c r="LLQ8" s="142"/>
      <c r="LLR8" s="142"/>
      <c r="LLS8" s="142"/>
      <c r="LLT8" s="142"/>
      <c r="LLU8" s="142"/>
      <c r="LLV8" s="142"/>
      <c r="LLW8" s="142"/>
      <c r="LLX8" s="142"/>
      <c r="LLY8" s="142"/>
      <c r="LLZ8" s="142"/>
      <c r="LMA8" s="142"/>
      <c r="LMB8" s="142"/>
      <c r="LMC8" s="142"/>
      <c r="LMD8" s="142"/>
      <c r="LME8" s="142"/>
      <c r="LMF8" s="142"/>
      <c r="LMG8" s="142"/>
      <c r="LMH8" s="142"/>
      <c r="LMI8" s="142"/>
      <c r="LMJ8" s="142"/>
      <c r="LMK8" s="142"/>
      <c r="LML8" s="142"/>
      <c r="LMM8" s="142"/>
      <c r="LMN8" s="142"/>
      <c r="LMO8" s="142"/>
      <c r="LMP8" s="142"/>
      <c r="LMQ8" s="142"/>
      <c r="LMR8" s="142"/>
      <c r="LMS8" s="142"/>
      <c r="LMT8" s="142"/>
      <c r="LMU8" s="142"/>
      <c r="LMV8" s="142"/>
      <c r="LMW8" s="142"/>
      <c r="LMX8" s="142"/>
      <c r="LMY8" s="142"/>
      <c r="LMZ8" s="142"/>
      <c r="LNA8" s="142"/>
      <c r="LNB8" s="142"/>
      <c r="LNC8" s="142"/>
      <c r="LND8" s="142"/>
      <c r="LNE8" s="142"/>
      <c r="LNF8" s="142"/>
      <c r="LNG8" s="142"/>
      <c r="LNH8" s="142"/>
      <c r="LNI8" s="142"/>
      <c r="LNJ8" s="142"/>
      <c r="LNK8" s="142"/>
      <c r="LNL8" s="142"/>
      <c r="LNM8" s="142"/>
      <c r="LNN8" s="142"/>
      <c r="LNO8" s="142"/>
      <c r="LNP8" s="142"/>
      <c r="LNQ8" s="142"/>
      <c r="LNR8" s="142"/>
      <c r="LNS8" s="142"/>
      <c r="LNT8" s="142"/>
      <c r="LNU8" s="142"/>
      <c r="LNV8" s="142"/>
      <c r="LNW8" s="142"/>
      <c r="LNX8" s="142"/>
      <c r="LNY8" s="142"/>
      <c r="LNZ8" s="142"/>
      <c r="LOA8" s="142"/>
      <c r="LOB8" s="142"/>
      <c r="LOC8" s="142"/>
      <c r="LOD8" s="142"/>
      <c r="LOE8" s="142"/>
      <c r="LOF8" s="142"/>
      <c r="LOG8" s="142"/>
      <c r="LOH8" s="142"/>
      <c r="LOI8" s="142"/>
      <c r="LOJ8" s="142"/>
      <c r="LOK8" s="142"/>
      <c r="LOL8" s="142"/>
      <c r="LOM8" s="142"/>
      <c r="LON8" s="142"/>
      <c r="LOO8" s="142"/>
      <c r="LOP8" s="142"/>
      <c r="LOQ8" s="142"/>
      <c r="LOR8" s="142"/>
      <c r="LOS8" s="142"/>
      <c r="LOT8" s="142"/>
      <c r="LOU8" s="142"/>
      <c r="LOV8" s="142"/>
      <c r="LOW8" s="142"/>
      <c r="LOX8" s="142"/>
      <c r="LOY8" s="142"/>
      <c r="LOZ8" s="142"/>
      <c r="LPA8" s="142"/>
      <c r="LPB8" s="142"/>
      <c r="LPC8" s="142"/>
      <c r="LPD8" s="142"/>
      <c r="LPE8" s="142"/>
      <c r="LPF8" s="142"/>
      <c r="LPG8" s="142"/>
      <c r="LPH8" s="142"/>
      <c r="LPI8" s="142"/>
      <c r="LPJ8" s="142"/>
      <c r="LPK8" s="142"/>
      <c r="LPL8" s="142"/>
      <c r="LPM8" s="142"/>
      <c r="LPN8" s="142"/>
      <c r="LPO8" s="142"/>
      <c r="LPP8" s="142"/>
      <c r="LPQ8" s="142"/>
      <c r="LPR8" s="142"/>
      <c r="LPS8" s="142"/>
      <c r="LPT8" s="142"/>
      <c r="LPU8" s="142"/>
      <c r="LPV8" s="142"/>
      <c r="LPW8" s="142"/>
      <c r="LPX8" s="142"/>
      <c r="LPY8" s="142"/>
      <c r="LPZ8" s="142"/>
      <c r="LQA8" s="142"/>
      <c r="LQB8" s="142"/>
      <c r="LQC8" s="142"/>
      <c r="LQD8" s="142"/>
      <c r="LQE8" s="142"/>
      <c r="LQF8" s="142"/>
      <c r="LQG8" s="142"/>
      <c r="LQH8" s="142"/>
      <c r="LQI8" s="142"/>
      <c r="LQJ8" s="142"/>
      <c r="LQK8" s="142"/>
      <c r="LQL8" s="142"/>
      <c r="LQM8" s="142"/>
      <c r="LQN8" s="142"/>
      <c r="LQO8" s="142"/>
      <c r="LQP8" s="142"/>
      <c r="LQQ8" s="142"/>
      <c r="LQR8" s="142"/>
      <c r="LQS8" s="142"/>
      <c r="LQT8" s="142"/>
      <c r="LQU8" s="142"/>
      <c r="LQV8" s="142"/>
      <c r="LQW8" s="142"/>
      <c r="LQX8" s="142"/>
      <c r="LQY8" s="142"/>
      <c r="LQZ8" s="142"/>
      <c r="LRA8" s="142"/>
      <c r="LRB8" s="142"/>
      <c r="LRC8" s="142"/>
      <c r="LRD8" s="142"/>
      <c r="LRE8" s="142"/>
      <c r="LRF8" s="142"/>
      <c r="LRG8" s="142"/>
      <c r="LRH8" s="142"/>
      <c r="LRI8" s="142"/>
      <c r="LRJ8" s="142"/>
      <c r="LRK8" s="142"/>
      <c r="LRL8" s="142"/>
      <c r="LRM8" s="142"/>
      <c r="LRN8" s="142"/>
      <c r="LRO8" s="142"/>
      <c r="LRP8" s="142"/>
      <c r="LRQ8" s="142"/>
      <c r="LRR8" s="142"/>
      <c r="LRS8" s="142"/>
      <c r="LRT8" s="142"/>
      <c r="LRU8" s="142"/>
      <c r="LRV8" s="142"/>
      <c r="LRW8" s="142"/>
      <c r="LRX8" s="142"/>
      <c r="LRY8" s="142"/>
      <c r="LRZ8" s="142"/>
      <c r="LSA8" s="142"/>
      <c r="LSB8" s="142"/>
      <c r="LSC8" s="142"/>
      <c r="LSD8" s="142"/>
      <c r="LSE8" s="142"/>
      <c r="LSF8" s="142"/>
      <c r="LSG8" s="142"/>
      <c r="LSH8" s="142"/>
      <c r="LSI8" s="142"/>
      <c r="LSJ8" s="142"/>
      <c r="LSK8" s="142"/>
      <c r="LSL8" s="142"/>
      <c r="LSM8" s="142"/>
      <c r="LSN8" s="142"/>
      <c r="LSO8" s="142"/>
      <c r="LSP8" s="142"/>
      <c r="LSQ8" s="142"/>
      <c r="LSR8" s="142"/>
      <c r="LSS8" s="142"/>
      <c r="LST8" s="142"/>
      <c r="LSU8" s="142"/>
      <c r="LSV8" s="142"/>
      <c r="LSW8" s="142"/>
      <c r="LSX8" s="142"/>
      <c r="LSY8" s="142"/>
      <c r="LSZ8" s="142"/>
      <c r="LTA8" s="142"/>
      <c r="LTB8" s="142"/>
      <c r="LTC8" s="142"/>
      <c r="LTD8" s="142"/>
      <c r="LTE8" s="142"/>
      <c r="LTF8" s="142"/>
      <c r="LTG8" s="142"/>
      <c r="LTH8" s="142"/>
      <c r="LTI8" s="142"/>
      <c r="LTJ8" s="142"/>
      <c r="LTK8" s="142"/>
      <c r="LTL8" s="142"/>
      <c r="LTM8" s="142"/>
      <c r="LTN8" s="142"/>
      <c r="LTO8" s="142"/>
      <c r="LTP8" s="142"/>
      <c r="LTQ8" s="142"/>
      <c r="LTR8" s="142"/>
      <c r="LTS8" s="142"/>
      <c r="LTT8" s="142"/>
      <c r="LTU8" s="142"/>
      <c r="LTV8" s="142"/>
      <c r="LTW8" s="142"/>
      <c r="LTX8" s="142"/>
      <c r="LTY8" s="142"/>
      <c r="LTZ8" s="142"/>
      <c r="LUA8" s="142"/>
      <c r="LUB8" s="142"/>
      <c r="LUC8" s="142"/>
      <c r="LUD8" s="142"/>
      <c r="LUE8" s="142"/>
      <c r="LUF8" s="142"/>
      <c r="LUG8" s="142"/>
      <c r="LUH8" s="142"/>
      <c r="LUI8" s="142"/>
      <c r="LUJ8" s="142"/>
      <c r="LUK8" s="142"/>
      <c r="LUL8" s="142"/>
      <c r="LUM8" s="142"/>
      <c r="LUN8" s="142"/>
      <c r="LUO8" s="142"/>
      <c r="LUP8" s="142"/>
      <c r="LUQ8" s="142"/>
      <c r="LUR8" s="142"/>
      <c r="LUS8" s="142"/>
      <c r="LUT8" s="142"/>
      <c r="LUU8" s="142"/>
      <c r="LUV8" s="142"/>
      <c r="LUW8" s="142"/>
      <c r="LUX8" s="142"/>
      <c r="LUY8" s="142"/>
      <c r="LUZ8" s="142"/>
      <c r="LVA8" s="142"/>
      <c r="LVB8" s="142"/>
      <c r="LVC8" s="142"/>
      <c r="LVD8" s="142"/>
      <c r="LVE8" s="142"/>
      <c r="LVF8" s="142"/>
      <c r="LVG8" s="142"/>
      <c r="LVH8" s="142"/>
      <c r="LVI8" s="142"/>
      <c r="LVJ8" s="142"/>
      <c r="LVK8" s="142"/>
      <c r="LVL8" s="142"/>
      <c r="LVM8" s="142"/>
      <c r="LVN8" s="142"/>
      <c r="LVO8" s="142"/>
      <c r="LVP8" s="142"/>
      <c r="LVQ8" s="142"/>
      <c r="LVR8" s="142"/>
      <c r="LVS8" s="142"/>
      <c r="LVT8" s="142"/>
      <c r="LVU8" s="142"/>
      <c r="LVV8" s="142"/>
      <c r="LVW8" s="142"/>
      <c r="LVX8" s="142"/>
      <c r="LVY8" s="142"/>
      <c r="LVZ8" s="142"/>
      <c r="LWA8" s="142"/>
      <c r="LWB8" s="142"/>
      <c r="LWC8" s="142"/>
      <c r="LWD8" s="142"/>
      <c r="LWE8" s="142"/>
      <c r="LWF8" s="142"/>
      <c r="LWG8" s="142"/>
      <c r="LWH8" s="142"/>
      <c r="LWI8" s="142"/>
      <c r="LWJ8" s="142"/>
      <c r="LWK8" s="142"/>
      <c r="LWL8" s="142"/>
      <c r="LWM8" s="142"/>
      <c r="LWN8" s="142"/>
      <c r="LWO8" s="142"/>
      <c r="LWP8" s="142"/>
      <c r="LWQ8" s="142"/>
      <c r="LWR8" s="142"/>
      <c r="LWS8" s="142"/>
      <c r="LWT8" s="142"/>
      <c r="LWU8" s="142"/>
      <c r="LWV8" s="142"/>
      <c r="LWW8" s="142"/>
      <c r="LWX8" s="142"/>
      <c r="LWY8" s="142"/>
      <c r="LWZ8" s="142"/>
      <c r="LXA8" s="142"/>
      <c r="LXB8" s="142"/>
      <c r="LXC8" s="142"/>
      <c r="LXD8" s="142"/>
      <c r="LXE8" s="142"/>
      <c r="LXF8" s="142"/>
      <c r="LXG8" s="142"/>
      <c r="LXH8" s="142"/>
      <c r="LXI8" s="142"/>
      <c r="LXJ8" s="142"/>
      <c r="LXK8" s="142"/>
      <c r="LXL8" s="142"/>
      <c r="LXM8" s="142"/>
      <c r="LXN8" s="142"/>
      <c r="LXO8" s="142"/>
      <c r="LXP8" s="142"/>
      <c r="LXQ8" s="142"/>
      <c r="LXR8" s="142"/>
      <c r="LXS8" s="142"/>
      <c r="LXT8" s="142"/>
      <c r="LXU8" s="142"/>
      <c r="LXV8" s="142"/>
      <c r="LXW8" s="142"/>
      <c r="LXX8" s="142"/>
      <c r="LXY8" s="142"/>
      <c r="LXZ8" s="142"/>
      <c r="LYA8" s="142"/>
      <c r="LYB8" s="142"/>
      <c r="LYC8" s="142"/>
      <c r="LYD8" s="142"/>
      <c r="LYE8" s="142"/>
      <c r="LYF8" s="142"/>
      <c r="LYG8" s="142"/>
      <c r="LYH8" s="142"/>
      <c r="LYI8" s="142"/>
      <c r="LYJ8" s="142"/>
      <c r="LYK8" s="142"/>
      <c r="LYL8" s="142"/>
      <c r="LYM8" s="142"/>
      <c r="LYN8" s="142"/>
      <c r="LYO8" s="142"/>
      <c r="LYP8" s="142"/>
      <c r="LYQ8" s="142"/>
      <c r="LYR8" s="142"/>
      <c r="LYS8" s="142"/>
      <c r="LYT8" s="142"/>
      <c r="LYU8" s="142"/>
      <c r="LYV8" s="142"/>
      <c r="LYW8" s="142"/>
      <c r="LYX8" s="142"/>
      <c r="LYY8" s="142"/>
      <c r="LYZ8" s="142"/>
      <c r="LZA8" s="142"/>
      <c r="LZB8" s="142"/>
      <c r="LZC8" s="142"/>
      <c r="LZD8" s="142"/>
      <c r="LZE8" s="142"/>
      <c r="LZF8" s="142"/>
      <c r="LZG8" s="142"/>
      <c r="LZH8" s="142"/>
      <c r="LZI8" s="142"/>
      <c r="LZJ8" s="142"/>
      <c r="LZK8" s="142"/>
      <c r="LZL8" s="142"/>
      <c r="LZM8" s="142"/>
      <c r="LZN8" s="142"/>
      <c r="LZO8" s="142"/>
      <c r="LZP8" s="142"/>
      <c r="LZQ8" s="142"/>
      <c r="LZR8" s="142"/>
      <c r="LZS8" s="142"/>
      <c r="LZT8" s="142"/>
      <c r="LZU8" s="142"/>
      <c r="LZV8" s="142"/>
      <c r="LZW8" s="142"/>
      <c r="LZX8" s="142"/>
      <c r="LZY8" s="142"/>
      <c r="LZZ8" s="142"/>
      <c r="MAA8" s="142"/>
      <c r="MAB8" s="142"/>
      <c r="MAC8" s="142"/>
      <c r="MAD8" s="142"/>
      <c r="MAE8" s="142"/>
      <c r="MAF8" s="142"/>
      <c r="MAG8" s="142"/>
      <c r="MAH8" s="142"/>
      <c r="MAI8" s="142"/>
      <c r="MAJ8" s="142"/>
      <c r="MAK8" s="142"/>
      <c r="MAL8" s="142"/>
      <c r="MAM8" s="142"/>
      <c r="MAN8" s="142"/>
      <c r="MAO8" s="142"/>
      <c r="MAP8" s="142"/>
      <c r="MAQ8" s="142"/>
      <c r="MAR8" s="142"/>
      <c r="MAS8" s="142"/>
      <c r="MAT8" s="142"/>
      <c r="MAU8" s="142"/>
      <c r="MAV8" s="142"/>
      <c r="MAW8" s="142"/>
      <c r="MAX8" s="142"/>
      <c r="MAY8" s="142"/>
      <c r="MAZ8" s="142"/>
      <c r="MBA8" s="142"/>
      <c r="MBB8" s="142"/>
      <c r="MBC8" s="142"/>
      <c r="MBD8" s="142"/>
      <c r="MBE8" s="142"/>
      <c r="MBF8" s="142"/>
      <c r="MBG8" s="142"/>
      <c r="MBH8" s="142"/>
      <c r="MBI8" s="142"/>
      <c r="MBJ8" s="142"/>
      <c r="MBK8" s="142"/>
      <c r="MBL8" s="142"/>
      <c r="MBM8" s="142"/>
      <c r="MBN8" s="142"/>
      <c r="MBO8" s="142"/>
      <c r="MBP8" s="142"/>
      <c r="MBQ8" s="142"/>
      <c r="MBR8" s="142"/>
      <c r="MBS8" s="142"/>
      <c r="MBT8" s="142"/>
      <c r="MBU8" s="142"/>
      <c r="MBV8" s="142"/>
      <c r="MBW8" s="142"/>
      <c r="MBX8" s="142"/>
      <c r="MBY8" s="142"/>
      <c r="MBZ8" s="142"/>
      <c r="MCA8" s="142"/>
      <c r="MCB8" s="142"/>
      <c r="MCC8" s="142"/>
      <c r="MCD8" s="142"/>
      <c r="MCE8" s="142"/>
      <c r="MCF8" s="142"/>
      <c r="MCG8" s="142"/>
      <c r="MCH8" s="142"/>
      <c r="MCI8" s="142"/>
      <c r="MCJ8" s="142"/>
      <c r="MCK8" s="142"/>
      <c r="MCL8" s="142"/>
      <c r="MCM8" s="142"/>
      <c r="MCN8" s="142"/>
      <c r="MCO8" s="142"/>
      <c r="MCP8" s="142"/>
      <c r="MCQ8" s="142"/>
      <c r="MCR8" s="142"/>
      <c r="MCS8" s="142"/>
      <c r="MCT8" s="142"/>
      <c r="MCU8" s="142"/>
      <c r="MCV8" s="142"/>
      <c r="MCW8" s="142"/>
      <c r="MCX8" s="142"/>
      <c r="MCY8" s="142"/>
      <c r="MCZ8" s="142"/>
      <c r="MDA8" s="142"/>
      <c r="MDB8" s="142"/>
      <c r="MDC8" s="142"/>
      <c r="MDD8" s="142"/>
      <c r="MDE8" s="142"/>
      <c r="MDF8" s="142"/>
      <c r="MDG8" s="142"/>
      <c r="MDH8" s="142"/>
      <c r="MDI8" s="142"/>
      <c r="MDJ8" s="142"/>
      <c r="MDK8" s="142"/>
      <c r="MDL8" s="142"/>
      <c r="MDM8" s="142"/>
      <c r="MDN8" s="142"/>
      <c r="MDO8" s="142"/>
      <c r="MDP8" s="142"/>
      <c r="MDQ8" s="142"/>
      <c r="MDR8" s="142"/>
      <c r="MDS8" s="142"/>
      <c r="MDT8" s="142"/>
      <c r="MDU8" s="142"/>
      <c r="MDV8" s="142"/>
      <c r="MDW8" s="142"/>
      <c r="MDX8" s="142"/>
      <c r="MDY8" s="142"/>
      <c r="MDZ8" s="142"/>
      <c r="MEA8" s="142"/>
      <c r="MEB8" s="142"/>
      <c r="MEC8" s="142"/>
      <c r="MED8" s="142"/>
      <c r="MEE8" s="142"/>
      <c r="MEF8" s="142"/>
      <c r="MEG8" s="142"/>
      <c r="MEH8" s="142"/>
      <c r="MEI8" s="142"/>
      <c r="MEJ8" s="142"/>
      <c r="MEK8" s="142"/>
      <c r="MEL8" s="142"/>
      <c r="MEM8" s="142"/>
      <c r="MEN8" s="142"/>
      <c r="MEO8" s="142"/>
      <c r="MEP8" s="142"/>
      <c r="MEQ8" s="142"/>
      <c r="MER8" s="142"/>
      <c r="MES8" s="142"/>
      <c r="MET8" s="142"/>
      <c r="MEU8" s="142"/>
      <c r="MEV8" s="142"/>
      <c r="MEW8" s="142"/>
      <c r="MEX8" s="142"/>
      <c r="MEY8" s="142"/>
      <c r="MEZ8" s="142"/>
      <c r="MFA8" s="142"/>
      <c r="MFB8" s="142"/>
      <c r="MFC8" s="142"/>
      <c r="MFD8" s="142"/>
      <c r="MFE8" s="142"/>
      <c r="MFF8" s="142"/>
      <c r="MFG8" s="142"/>
      <c r="MFH8" s="142"/>
      <c r="MFI8" s="142"/>
      <c r="MFJ8" s="142"/>
      <c r="MFK8" s="142"/>
      <c r="MFL8" s="142"/>
      <c r="MFM8" s="142"/>
      <c r="MFN8" s="142"/>
      <c r="MFO8" s="142"/>
      <c r="MFP8" s="142"/>
      <c r="MFQ8" s="142"/>
      <c r="MFR8" s="142"/>
      <c r="MFS8" s="142"/>
      <c r="MFT8" s="142"/>
      <c r="MFU8" s="142"/>
      <c r="MFV8" s="142"/>
      <c r="MFW8" s="142"/>
      <c r="MFX8" s="142"/>
      <c r="MFY8" s="142"/>
      <c r="MFZ8" s="142"/>
      <c r="MGA8" s="142"/>
      <c r="MGB8" s="142"/>
      <c r="MGC8" s="142"/>
      <c r="MGD8" s="142"/>
      <c r="MGE8" s="142"/>
      <c r="MGF8" s="142"/>
      <c r="MGG8" s="142"/>
      <c r="MGH8" s="142"/>
      <c r="MGI8" s="142"/>
      <c r="MGJ8" s="142"/>
      <c r="MGK8" s="142"/>
      <c r="MGL8" s="142"/>
      <c r="MGM8" s="142"/>
      <c r="MGN8" s="142"/>
      <c r="MGO8" s="142"/>
      <c r="MGP8" s="142"/>
      <c r="MGQ8" s="142"/>
      <c r="MGR8" s="142"/>
      <c r="MGS8" s="142"/>
      <c r="MGT8" s="142"/>
      <c r="MGU8" s="142"/>
      <c r="MGV8" s="142"/>
      <c r="MGW8" s="142"/>
      <c r="MGX8" s="142"/>
      <c r="MGY8" s="142"/>
      <c r="MGZ8" s="142"/>
      <c r="MHA8" s="142"/>
      <c r="MHB8" s="142"/>
      <c r="MHC8" s="142"/>
      <c r="MHD8" s="142"/>
      <c r="MHE8" s="142"/>
      <c r="MHF8" s="142"/>
      <c r="MHG8" s="142"/>
      <c r="MHH8" s="142"/>
      <c r="MHI8" s="142"/>
      <c r="MHJ8" s="142"/>
      <c r="MHK8" s="142"/>
      <c r="MHL8" s="142"/>
      <c r="MHM8" s="142"/>
      <c r="MHN8" s="142"/>
      <c r="MHO8" s="142"/>
      <c r="MHP8" s="142"/>
      <c r="MHQ8" s="142"/>
      <c r="MHR8" s="142"/>
      <c r="MHS8" s="142"/>
      <c r="MHT8" s="142"/>
      <c r="MHU8" s="142"/>
      <c r="MHV8" s="142"/>
      <c r="MHW8" s="142"/>
      <c r="MHX8" s="142"/>
      <c r="MHY8" s="142"/>
      <c r="MHZ8" s="142"/>
      <c r="MIA8" s="142"/>
      <c r="MIB8" s="142"/>
      <c r="MIC8" s="142"/>
      <c r="MID8" s="142"/>
      <c r="MIE8" s="142"/>
      <c r="MIF8" s="142"/>
      <c r="MIG8" s="142"/>
      <c r="MIH8" s="142"/>
      <c r="MII8" s="142"/>
      <c r="MIJ8" s="142"/>
      <c r="MIK8" s="142"/>
      <c r="MIL8" s="142"/>
      <c r="MIM8" s="142"/>
      <c r="MIN8" s="142"/>
      <c r="MIO8" s="142"/>
      <c r="MIP8" s="142"/>
      <c r="MIQ8" s="142"/>
      <c r="MIR8" s="142"/>
      <c r="MIS8" s="142"/>
      <c r="MIT8" s="142"/>
      <c r="MIU8" s="142"/>
      <c r="MIV8" s="142"/>
      <c r="MIW8" s="142"/>
      <c r="MIX8" s="142"/>
      <c r="MIY8" s="142"/>
      <c r="MIZ8" s="142"/>
      <c r="MJA8" s="142"/>
      <c r="MJB8" s="142"/>
      <c r="MJC8" s="142"/>
      <c r="MJD8" s="142"/>
      <c r="MJE8" s="142"/>
      <c r="MJF8" s="142"/>
      <c r="MJG8" s="142"/>
      <c r="MJH8" s="142"/>
      <c r="MJI8" s="142"/>
      <c r="MJJ8" s="142"/>
      <c r="MJK8" s="142"/>
      <c r="MJL8" s="142"/>
      <c r="MJM8" s="142"/>
      <c r="MJN8" s="142"/>
      <c r="MJO8" s="142"/>
      <c r="MJP8" s="142"/>
      <c r="MJQ8" s="142"/>
      <c r="MJR8" s="142"/>
      <c r="MJS8" s="142"/>
      <c r="MJT8" s="142"/>
      <c r="MJU8" s="142"/>
      <c r="MJV8" s="142"/>
      <c r="MJW8" s="142"/>
      <c r="MJX8" s="142"/>
      <c r="MJY8" s="142"/>
      <c r="MJZ8" s="142"/>
      <c r="MKA8" s="142"/>
      <c r="MKB8" s="142"/>
      <c r="MKC8" s="142"/>
      <c r="MKD8" s="142"/>
      <c r="MKE8" s="142"/>
      <c r="MKF8" s="142"/>
      <c r="MKG8" s="142"/>
      <c r="MKH8" s="142"/>
      <c r="MKI8" s="142"/>
      <c r="MKJ8" s="142"/>
      <c r="MKK8" s="142"/>
      <c r="MKL8" s="142"/>
      <c r="MKM8" s="142"/>
      <c r="MKN8" s="142"/>
      <c r="MKO8" s="142"/>
      <c r="MKP8" s="142"/>
      <c r="MKQ8" s="142"/>
      <c r="MKR8" s="142"/>
      <c r="MKS8" s="142"/>
      <c r="MKT8" s="142"/>
      <c r="MKU8" s="142"/>
      <c r="MKV8" s="142"/>
      <c r="MKW8" s="142"/>
      <c r="MKX8" s="142"/>
      <c r="MKY8" s="142"/>
      <c r="MKZ8" s="142"/>
      <c r="MLA8" s="142"/>
      <c r="MLB8" s="142"/>
      <c r="MLC8" s="142"/>
      <c r="MLD8" s="142"/>
      <c r="MLE8" s="142"/>
      <c r="MLF8" s="142"/>
      <c r="MLG8" s="142"/>
      <c r="MLH8" s="142"/>
      <c r="MLI8" s="142"/>
      <c r="MLJ8" s="142"/>
      <c r="MLK8" s="142"/>
      <c r="MLL8" s="142"/>
      <c r="MLM8" s="142"/>
      <c r="MLN8" s="142"/>
      <c r="MLO8" s="142"/>
      <c r="MLP8" s="142"/>
      <c r="MLQ8" s="142"/>
      <c r="MLR8" s="142"/>
      <c r="MLS8" s="142"/>
      <c r="MLT8" s="142"/>
      <c r="MLU8" s="142"/>
      <c r="MLV8" s="142"/>
      <c r="MLW8" s="142"/>
      <c r="MLX8" s="142"/>
      <c r="MLY8" s="142"/>
      <c r="MLZ8" s="142"/>
      <c r="MMA8" s="142"/>
      <c r="MMB8" s="142"/>
      <c r="MMC8" s="142"/>
      <c r="MMD8" s="142"/>
      <c r="MME8" s="142"/>
      <c r="MMF8" s="142"/>
      <c r="MMG8" s="142"/>
      <c r="MMH8" s="142"/>
      <c r="MMI8" s="142"/>
      <c r="MMJ8" s="142"/>
      <c r="MMK8" s="142"/>
      <c r="MML8" s="142"/>
      <c r="MMM8" s="142"/>
      <c r="MMN8" s="142"/>
      <c r="MMO8" s="142"/>
      <c r="MMP8" s="142"/>
      <c r="MMQ8" s="142"/>
      <c r="MMR8" s="142"/>
      <c r="MMS8" s="142"/>
      <c r="MMT8" s="142"/>
      <c r="MMU8" s="142"/>
      <c r="MMV8" s="142"/>
      <c r="MMW8" s="142"/>
      <c r="MMX8" s="142"/>
      <c r="MMY8" s="142"/>
      <c r="MMZ8" s="142"/>
      <c r="MNA8" s="142"/>
      <c r="MNB8" s="142"/>
      <c r="MNC8" s="142"/>
      <c r="MND8" s="142"/>
      <c r="MNE8" s="142"/>
      <c r="MNF8" s="142"/>
      <c r="MNG8" s="142"/>
      <c r="MNH8" s="142"/>
      <c r="MNI8" s="142"/>
      <c r="MNJ8" s="142"/>
      <c r="MNK8" s="142"/>
      <c r="MNL8" s="142"/>
      <c r="MNM8" s="142"/>
      <c r="MNN8" s="142"/>
      <c r="MNO8" s="142"/>
      <c r="MNP8" s="142"/>
      <c r="MNQ8" s="142"/>
      <c r="MNR8" s="142"/>
      <c r="MNS8" s="142"/>
      <c r="MNT8" s="142"/>
      <c r="MNU8" s="142"/>
      <c r="MNV8" s="142"/>
      <c r="MNW8" s="142"/>
      <c r="MNX8" s="142"/>
      <c r="MNY8" s="142"/>
      <c r="MNZ8" s="142"/>
      <c r="MOA8" s="142"/>
      <c r="MOB8" s="142"/>
      <c r="MOC8" s="142"/>
      <c r="MOD8" s="142"/>
      <c r="MOE8" s="142"/>
      <c r="MOF8" s="142"/>
      <c r="MOG8" s="142"/>
      <c r="MOH8" s="142"/>
      <c r="MOI8" s="142"/>
      <c r="MOJ8" s="142"/>
      <c r="MOK8" s="142"/>
      <c r="MOL8" s="142"/>
      <c r="MOM8" s="142"/>
      <c r="MON8" s="142"/>
      <c r="MOO8" s="142"/>
      <c r="MOP8" s="142"/>
      <c r="MOQ8" s="142"/>
      <c r="MOR8" s="142"/>
      <c r="MOS8" s="142"/>
      <c r="MOT8" s="142"/>
      <c r="MOU8" s="142"/>
      <c r="MOV8" s="142"/>
      <c r="MOW8" s="142"/>
      <c r="MOX8" s="142"/>
      <c r="MOY8" s="142"/>
      <c r="MOZ8" s="142"/>
      <c r="MPA8" s="142"/>
      <c r="MPB8" s="142"/>
      <c r="MPC8" s="142"/>
      <c r="MPD8" s="142"/>
      <c r="MPE8" s="142"/>
      <c r="MPF8" s="142"/>
      <c r="MPG8" s="142"/>
      <c r="MPH8" s="142"/>
      <c r="MPI8" s="142"/>
      <c r="MPJ8" s="142"/>
      <c r="MPK8" s="142"/>
      <c r="MPL8" s="142"/>
      <c r="MPM8" s="142"/>
      <c r="MPN8" s="142"/>
      <c r="MPO8" s="142"/>
      <c r="MPP8" s="142"/>
      <c r="MPQ8" s="142"/>
      <c r="MPR8" s="142"/>
      <c r="MPS8" s="142"/>
      <c r="MPT8" s="142"/>
      <c r="MPU8" s="142"/>
      <c r="MPV8" s="142"/>
      <c r="MPW8" s="142"/>
      <c r="MPX8" s="142"/>
      <c r="MPY8" s="142"/>
      <c r="MPZ8" s="142"/>
      <c r="MQA8" s="142"/>
      <c r="MQB8" s="142"/>
      <c r="MQC8" s="142"/>
      <c r="MQD8" s="142"/>
      <c r="MQE8" s="142"/>
      <c r="MQF8" s="142"/>
      <c r="MQG8" s="142"/>
      <c r="MQH8" s="142"/>
      <c r="MQI8" s="142"/>
      <c r="MQJ8" s="142"/>
      <c r="MQK8" s="142"/>
      <c r="MQL8" s="142"/>
      <c r="MQM8" s="142"/>
      <c r="MQN8" s="142"/>
      <c r="MQO8" s="142"/>
      <c r="MQP8" s="142"/>
      <c r="MQQ8" s="142"/>
      <c r="MQR8" s="142"/>
      <c r="MQS8" s="142"/>
      <c r="MQT8" s="142"/>
      <c r="MQU8" s="142"/>
      <c r="MQV8" s="142"/>
      <c r="MQW8" s="142"/>
      <c r="MQX8" s="142"/>
      <c r="MQY8" s="142"/>
      <c r="MQZ8" s="142"/>
      <c r="MRA8" s="142"/>
      <c r="MRB8" s="142"/>
      <c r="MRC8" s="142"/>
      <c r="MRD8" s="142"/>
      <c r="MRE8" s="142"/>
      <c r="MRF8" s="142"/>
      <c r="MRG8" s="142"/>
      <c r="MRH8" s="142"/>
      <c r="MRI8" s="142"/>
      <c r="MRJ8" s="142"/>
      <c r="MRK8" s="142"/>
      <c r="MRL8" s="142"/>
      <c r="MRM8" s="142"/>
      <c r="MRN8" s="142"/>
      <c r="MRO8" s="142"/>
      <c r="MRP8" s="142"/>
      <c r="MRQ8" s="142"/>
      <c r="MRR8" s="142"/>
      <c r="MRS8" s="142"/>
      <c r="MRT8" s="142"/>
      <c r="MRU8" s="142"/>
      <c r="MRV8" s="142"/>
      <c r="MRW8" s="142"/>
      <c r="MRX8" s="142"/>
      <c r="MRY8" s="142"/>
      <c r="MRZ8" s="142"/>
      <c r="MSA8" s="142"/>
      <c r="MSB8" s="142"/>
      <c r="MSC8" s="142"/>
      <c r="MSD8" s="142"/>
      <c r="MSE8" s="142"/>
      <c r="MSF8" s="142"/>
      <c r="MSG8" s="142"/>
      <c r="MSH8" s="142"/>
      <c r="MSI8" s="142"/>
      <c r="MSJ8" s="142"/>
      <c r="MSK8" s="142"/>
      <c r="MSL8" s="142"/>
      <c r="MSM8" s="142"/>
      <c r="MSN8" s="142"/>
      <c r="MSO8" s="142"/>
      <c r="MSP8" s="142"/>
      <c r="MSQ8" s="142"/>
      <c r="MSR8" s="142"/>
      <c r="MSS8" s="142"/>
      <c r="MST8" s="142"/>
      <c r="MSU8" s="142"/>
      <c r="MSV8" s="142"/>
      <c r="MSW8" s="142"/>
      <c r="MSX8" s="142"/>
      <c r="MSY8" s="142"/>
      <c r="MSZ8" s="142"/>
      <c r="MTA8" s="142"/>
      <c r="MTB8" s="142"/>
      <c r="MTC8" s="142"/>
      <c r="MTD8" s="142"/>
      <c r="MTE8" s="142"/>
      <c r="MTF8" s="142"/>
      <c r="MTG8" s="142"/>
      <c r="MTH8" s="142"/>
      <c r="MTI8" s="142"/>
      <c r="MTJ8" s="142"/>
      <c r="MTK8" s="142"/>
      <c r="MTL8" s="142"/>
      <c r="MTM8" s="142"/>
      <c r="MTN8" s="142"/>
      <c r="MTO8" s="142"/>
      <c r="MTP8" s="142"/>
      <c r="MTQ8" s="142"/>
      <c r="MTR8" s="142"/>
      <c r="MTS8" s="142"/>
      <c r="MTT8" s="142"/>
      <c r="MTU8" s="142"/>
      <c r="MTV8" s="142"/>
      <c r="MTW8" s="142"/>
      <c r="MTX8" s="142"/>
      <c r="MTY8" s="142"/>
      <c r="MTZ8" s="142"/>
      <c r="MUA8" s="142"/>
      <c r="MUB8" s="142"/>
      <c r="MUC8" s="142"/>
      <c r="MUD8" s="142"/>
      <c r="MUE8" s="142"/>
      <c r="MUF8" s="142"/>
      <c r="MUG8" s="142"/>
      <c r="MUH8" s="142"/>
      <c r="MUI8" s="142"/>
      <c r="MUJ8" s="142"/>
      <c r="MUK8" s="142"/>
      <c r="MUL8" s="142"/>
      <c r="MUM8" s="142"/>
      <c r="MUN8" s="142"/>
      <c r="MUO8" s="142"/>
      <c r="MUP8" s="142"/>
      <c r="MUQ8" s="142"/>
      <c r="MUR8" s="142"/>
      <c r="MUS8" s="142"/>
      <c r="MUT8" s="142"/>
      <c r="MUU8" s="142"/>
      <c r="MUV8" s="142"/>
      <c r="MUW8" s="142"/>
      <c r="MUX8" s="142"/>
      <c r="MUY8" s="142"/>
      <c r="MUZ8" s="142"/>
      <c r="MVA8" s="142"/>
      <c r="MVB8" s="142"/>
      <c r="MVC8" s="142"/>
      <c r="MVD8" s="142"/>
      <c r="MVE8" s="142"/>
      <c r="MVF8" s="142"/>
      <c r="MVG8" s="142"/>
      <c r="MVH8" s="142"/>
      <c r="MVI8" s="142"/>
      <c r="MVJ8" s="142"/>
      <c r="MVK8" s="142"/>
      <c r="MVL8" s="142"/>
      <c r="MVM8" s="142"/>
      <c r="MVN8" s="142"/>
      <c r="MVO8" s="142"/>
      <c r="MVP8" s="142"/>
      <c r="MVQ8" s="142"/>
      <c r="MVR8" s="142"/>
      <c r="MVS8" s="142"/>
      <c r="MVT8" s="142"/>
      <c r="MVU8" s="142"/>
      <c r="MVV8" s="142"/>
      <c r="MVW8" s="142"/>
      <c r="MVX8" s="142"/>
      <c r="MVY8" s="142"/>
      <c r="MVZ8" s="142"/>
      <c r="MWA8" s="142"/>
      <c r="MWB8" s="142"/>
      <c r="MWC8" s="142"/>
      <c r="MWD8" s="142"/>
      <c r="MWE8" s="142"/>
      <c r="MWF8" s="142"/>
      <c r="MWG8" s="142"/>
      <c r="MWH8" s="142"/>
      <c r="MWI8" s="142"/>
      <c r="MWJ8" s="142"/>
      <c r="MWK8" s="142"/>
      <c r="MWL8" s="142"/>
      <c r="MWM8" s="142"/>
      <c r="MWN8" s="142"/>
      <c r="MWO8" s="142"/>
      <c r="MWP8" s="142"/>
      <c r="MWQ8" s="142"/>
      <c r="MWR8" s="142"/>
      <c r="MWS8" s="142"/>
      <c r="MWT8" s="142"/>
      <c r="MWU8" s="142"/>
      <c r="MWV8" s="142"/>
      <c r="MWW8" s="142"/>
      <c r="MWX8" s="142"/>
      <c r="MWY8" s="142"/>
      <c r="MWZ8" s="142"/>
      <c r="MXA8" s="142"/>
      <c r="MXB8" s="142"/>
      <c r="MXC8" s="142"/>
      <c r="MXD8" s="142"/>
      <c r="MXE8" s="142"/>
      <c r="MXF8" s="142"/>
      <c r="MXG8" s="142"/>
      <c r="MXH8" s="142"/>
      <c r="MXI8" s="142"/>
      <c r="MXJ8" s="142"/>
      <c r="MXK8" s="142"/>
      <c r="MXL8" s="142"/>
      <c r="MXM8" s="142"/>
      <c r="MXN8" s="142"/>
      <c r="MXO8" s="142"/>
      <c r="MXP8" s="142"/>
      <c r="MXQ8" s="142"/>
      <c r="MXR8" s="142"/>
      <c r="MXS8" s="142"/>
      <c r="MXT8" s="142"/>
      <c r="MXU8" s="142"/>
      <c r="MXV8" s="142"/>
      <c r="MXW8" s="142"/>
      <c r="MXX8" s="142"/>
      <c r="MXY8" s="142"/>
      <c r="MXZ8" s="142"/>
      <c r="MYA8" s="142"/>
      <c r="MYB8" s="142"/>
      <c r="MYC8" s="142"/>
      <c r="MYD8" s="142"/>
      <c r="MYE8" s="142"/>
      <c r="MYF8" s="142"/>
      <c r="MYG8" s="142"/>
      <c r="MYH8" s="142"/>
      <c r="MYI8" s="142"/>
      <c r="MYJ8" s="142"/>
      <c r="MYK8" s="142"/>
      <c r="MYL8" s="142"/>
      <c r="MYM8" s="142"/>
      <c r="MYN8" s="142"/>
      <c r="MYO8" s="142"/>
      <c r="MYP8" s="142"/>
      <c r="MYQ8" s="142"/>
      <c r="MYR8" s="142"/>
      <c r="MYS8" s="142"/>
      <c r="MYT8" s="142"/>
      <c r="MYU8" s="142"/>
      <c r="MYV8" s="142"/>
      <c r="MYW8" s="142"/>
      <c r="MYX8" s="142"/>
      <c r="MYY8" s="142"/>
      <c r="MYZ8" s="142"/>
      <c r="MZA8" s="142"/>
      <c r="MZB8" s="142"/>
      <c r="MZC8" s="142"/>
      <c r="MZD8" s="142"/>
      <c r="MZE8" s="142"/>
      <c r="MZF8" s="142"/>
      <c r="MZG8" s="142"/>
      <c r="MZH8" s="142"/>
      <c r="MZI8" s="142"/>
      <c r="MZJ8" s="142"/>
      <c r="MZK8" s="142"/>
      <c r="MZL8" s="142"/>
      <c r="MZM8" s="142"/>
      <c r="MZN8" s="142"/>
      <c r="MZO8" s="142"/>
      <c r="MZP8" s="142"/>
      <c r="MZQ8" s="142"/>
      <c r="MZR8" s="142"/>
      <c r="MZS8" s="142"/>
      <c r="MZT8" s="142"/>
      <c r="MZU8" s="142"/>
      <c r="MZV8" s="142"/>
      <c r="MZW8" s="142"/>
      <c r="MZX8" s="142"/>
      <c r="MZY8" s="142"/>
      <c r="MZZ8" s="142"/>
      <c r="NAA8" s="142"/>
      <c r="NAB8" s="142"/>
      <c r="NAC8" s="142"/>
      <c r="NAD8" s="142"/>
      <c r="NAE8" s="142"/>
      <c r="NAF8" s="142"/>
      <c r="NAG8" s="142"/>
      <c r="NAH8" s="142"/>
      <c r="NAI8" s="142"/>
      <c r="NAJ8" s="142"/>
      <c r="NAK8" s="142"/>
      <c r="NAL8" s="142"/>
      <c r="NAM8" s="142"/>
      <c r="NAN8" s="142"/>
      <c r="NAO8" s="142"/>
      <c r="NAP8" s="142"/>
      <c r="NAQ8" s="142"/>
      <c r="NAR8" s="142"/>
      <c r="NAS8" s="142"/>
      <c r="NAT8" s="142"/>
      <c r="NAU8" s="142"/>
      <c r="NAV8" s="142"/>
      <c r="NAW8" s="142"/>
      <c r="NAX8" s="142"/>
      <c r="NAY8" s="142"/>
      <c r="NAZ8" s="142"/>
      <c r="NBA8" s="142"/>
      <c r="NBB8" s="142"/>
      <c r="NBC8" s="142"/>
      <c r="NBD8" s="142"/>
      <c r="NBE8" s="142"/>
      <c r="NBF8" s="142"/>
      <c r="NBG8" s="142"/>
      <c r="NBH8" s="142"/>
      <c r="NBI8" s="142"/>
      <c r="NBJ8" s="142"/>
      <c r="NBK8" s="142"/>
      <c r="NBL8" s="142"/>
      <c r="NBM8" s="142"/>
      <c r="NBN8" s="142"/>
      <c r="NBO8" s="142"/>
      <c r="NBP8" s="142"/>
      <c r="NBQ8" s="142"/>
      <c r="NBR8" s="142"/>
      <c r="NBS8" s="142"/>
      <c r="NBT8" s="142"/>
      <c r="NBU8" s="142"/>
      <c r="NBV8" s="142"/>
      <c r="NBW8" s="142"/>
      <c r="NBX8" s="142"/>
      <c r="NBY8" s="142"/>
      <c r="NBZ8" s="142"/>
      <c r="NCA8" s="142"/>
      <c r="NCB8" s="142"/>
      <c r="NCC8" s="142"/>
      <c r="NCD8" s="142"/>
      <c r="NCE8" s="142"/>
      <c r="NCF8" s="142"/>
      <c r="NCG8" s="142"/>
      <c r="NCH8" s="142"/>
      <c r="NCI8" s="142"/>
      <c r="NCJ8" s="142"/>
      <c r="NCK8" s="142"/>
      <c r="NCL8" s="142"/>
      <c r="NCM8" s="142"/>
      <c r="NCN8" s="142"/>
      <c r="NCO8" s="142"/>
      <c r="NCP8" s="142"/>
      <c r="NCQ8" s="142"/>
      <c r="NCR8" s="142"/>
      <c r="NCS8" s="142"/>
      <c r="NCT8" s="142"/>
      <c r="NCU8" s="142"/>
      <c r="NCV8" s="142"/>
      <c r="NCW8" s="142"/>
      <c r="NCX8" s="142"/>
      <c r="NCY8" s="142"/>
      <c r="NCZ8" s="142"/>
      <c r="NDA8" s="142"/>
      <c r="NDB8" s="142"/>
      <c r="NDC8" s="142"/>
      <c r="NDD8" s="142"/>
      <c r="NDE8" s="142"/>
      <c r="NDF8" s="142"/>
      <c r="NDG8" s="142"/>
      <c r="NDH8" s="142"/>
      <c r="NDI8" s="142"/>
      <c r="NDJ8" s="142"/>
      <c r="NDK8" s="142"/>
      <c r="NDL8" s="142"/>
      <c r="NDM8" s="142"/>
      <c r="NDN8" s="142"/>
      <c r="NDO8" s="142"/>
      <c r="NDP8" s="142"/>
      <c r="NDQ8" s="142"/>
      <c r="NDR8" s="142"/>
      <c r="NDS8" s="142"/>
      <c r="NDT8" s="142"/>
      <c r="NDU8" s="142"/>
      <c r="NDV8" s="142"/>
      <c r="NDW8" s="142"/>
      <c r="NDX8" s="142"/>
      <c r="NDY8" s="142"/>
      <c r="NDZ8" s="142"/>
      <c r="NEA8" s="142"/>
      <c r="NEB8" s="142"/>
      <c r="NEC8" s="142"/>
      <c r="NED8" s="142"/>
      <c r="NEE8" s="142"/>
      <c r="NEF8" s="142"/>
      <c r="NEG8" s="142"/>
      <c r="NEH8" s="142"/>
      <c r="NEI8" s="142"/>
      <c r="NEJ8" s="142"/>
      <c r="NEK8" s="142"/>
      <c r="NEL8" s="142"/>
      <c r="NEM8" s="142"/>
      <c r="NEN8" s="142"/>
      <c r="NEO8" s="142"/>
      <c r="NEP8" s="142"/>
      <c r="NEQ8" s="142"/>
      <c r="NER8" s="142"/>
      <c r="NES8" s="142"/>
      <c r="NET8" s="142"/>
      <c r="NEU8" s="142"/>
      <c r="NEV8" s="142"/>
      <c r="NEW8" s="142"/>
      <c r="NEX8" s="142"/>
      <c r="NEY8" s="142"/>
      <c r="NEZ8" s="142"/>
      <c r="NFA8" s="142"/>
      <c r="NFB8" s="142"/>
      <c r="NFC8" s="142"/>
      <c r="NFD8" s="142"/>
      <c r="NFE8" s="142"/>
      <c r="NFF8" s="142"/>
      <c r="NFG8" s="142"/>
      <c r="NFH8" s="142"/>
      <c r="NFI8" s="142"/>
      <c r="NFJ8" s="142"/>
      <c r="NFK8" s="142"/>
      <c r="NFL8" s="142"/>
      <c r="NFM8" s="142"/>
      <c r="NFN8" s="142"/>
      <c r="NFO8" s="142"/>
      <c r="NFP8" s="142"/>
      <c r="NFQ8" s="142"/>
      <c r="NFR8" s="142"/>
      <c r="NFS8" s="142"/>
      <c r="NFT8" s="142"/>
      <c r="NFU8" s="142"/>
      <c r="NFV8" s="142"/>
      <c r="NFW8" s="142"/>
      <c r="NFX8" s="142"/>
      <c r="NFY8" s="142"/>
      <c r="NFZ8" s="142"/>
      <c r="NGA8" s="142"/>
      <c r="NGB8" s="142"/>
      <c r="NGC8" s="142"/>
      <c r="NGD8" s="142"/>
      <c r="NGE8" s="142"/>
      <c r="NGF8" s="142"/>
      <c r="NGG8" s="142"/>
      <c r="NGH8" s="142"/>
      <c r="NGI8" s="142"/>
      <c r="NGJ8" s="142"/>
      <c r="NGK8" s="142"/>
      <c r="NGL8" s="142"/>
      <c r="NGM8" s="142"/>
      <c r="NGN8" s="142"/>
      <c r="NGO8" s="142"/>
      <c r="NGP8" s="142"/>
      <c r="NGQ8" s="142"/>
      <c r="NGR8" s="142"/>
      <c r="NGS8" s="142"/>
      <c r="NGT8" s="142"/>
      <c r="NGU8" s="142"/>
      <c r="NGV8" s="142"/>
      <c r="NGW8" s="142"/>
      <c r="NGX8" s="142"/>
      <c r="NGY8" s="142"/>
      <c r="NGZ8" s="142"/>
      <c r="NHA8" s="142"/>
      <c r="NHB8" s="142"/>
      <c r="NHC8" s="142"/>
      <c r="NHD8" s="142"/>
      <c r="NHE8" s="142"/>
      <c r="NHF8" s="142"/>
      <c r="NHG8" s="142"/>
      <c r="NHH8" s="142"/>
      <c r="NHI8" s="142"/>
      <c r="NHJ8" s="142"/>
      <c r="NHK8" s="142"/>
      <c r="NHL8" s="142"/>
      <c r="NHM8" s="142"/>
      <c r="NHN8" s="142"/>
      <c r="NHO8" s="142"/>
      <c r="NHP8" s="142"/>
      <c r="NHQ8" s="142"/>
      <c r="NHR8" s="142"/>
      <c r="NHS8" s="142"/>
      <c r="NHT8" s="142"/>
      <c r="NHU8" s="142"/>
      <c r="NHV8" s="142"/>
      <c r="NHW8" s="142"/>
      <c r="NHX8" s="142"/>
      <c r="NHY8" s="142"/>
      <c r="NHZ8" s="142"/>
      <c r="NIA8" s="142"/>
      <c r="NIB8" s="142"/>
      <c r="NIC8" s="142"/>
      <c r="NID8" s="142"/>
      <c r="NIE8" s="142"/>
      <c r="NIF8" s="142"/>
      <c r="NIG8" s="142"/>
      <c r="NIH8" s="142"/>
      <c r="NII8" s="142"/>
      <c r="NIJ8" s="142"/>
      <c r="NIK8" s="142"/>
      <c r="NIL8" s="142"/>
      <c r="NIM8" s="142"/>
      <c r="NIN8" s="142"/>
      <c r="NIO8" s="142"/>
      <c r="NIP8" s="142"/>
      <c r="NIQ8" s="142"/>
      <c r="NIR8" s="142"/>
      <c r="NIS8" s="142"/>
      <c r="NIT8" s="142"/>
      <c r="NIU8" s="142"/>
      <c r="NIV8" s="142"/>
      <c r="NIW8" s="142"/>
      <c r="NIX8" s="142"/>
      <c r="NIY8" s="142"/>
      <c r="NIZ8" s="142"/>
      <c r="NJA8" s="142"/>
      <c r="NJB8" s="142"/>
      <c r="NJC8" s="142"/>
      <c r="NJD8" s="142"/>
      <c r="NJE8" s="142"/>
      <c r="NJF8" s="142"/>
      <c r="NJG8" s="142"/>
      <c r="NJH8" s="142"/>
      <c r="NJI8" s="142"/>
      <c r="NJJ8" s="142"/>
      <c r="NJK8" s="142"/>
      <c r="NJL8" s="142"/>
      <c r="NJM8" s="142"/>
      <c r="NJN8" s="142"/>
      <c r="NJO8" s="142"/>
      <c r="NJP8" s="142"/>
      <c r="NJQ8" s="142"/>
      <c r="NJR8" s="142"/>
      <c r="NJS8" s="142"/>
      <c r="NJT8" s="142"/>
      <c r="NJU8" s="142"/>
      <c r="NJV8" s="142"/>
      <c r="NJW8" s="142"/>
      <c r="NJX8" s="142"/>
      <c r="NJY8" s="142"/>
      <c r="NJZ8" s="142"/>
      <c r="NKA8" s="142"/>
      <c r="NKB8" s="142"/>
      <c r="NKC8" s="142"/>
      <c r="NKD8" s="142"/>
      <c r="NKE8" s="142"/>
      <c r="NKF8" s="142"/>
      <c r="NKG8" s="142"/>
      <c r="NKH8" s="142"/>
      <c r="NKI8" s="142"/>
      <c r="NKJ8" s="142"/>
      <c r="NKK8" s="142"/>
      <c r="NKL8" s="142"/>
      <c r="NKM8" s="142"/>
      <c r="NKN8" s="142"/>
      <c r="NKO8" s="142"/>
      <c r="NKP8" s="142"/>
      <c r="NKQ8" s="142"/>
      <c r="NKR8" s="142"/>
      <c r="NKS8" s="142"/>
      <c r="NKT8" s="142"/>
      <c r="NKU8" s="142"/>
      <c r="NKV8" s="142"/>
      <c r="NKW8" s="142"/>
      <c r="NKX8" s="142"/>
      <c r="NKY8" s="142"/>
      <c r="NKZ8" s="142"/>
      <c r="NLA8" s="142"/>
      <c r="NLB8" s="142"/>
      <c r="NLC8" s="142"/>
      <c r="NLD8" s="142"/>
      <c r="NLE8" s="142"/>
      <c r="NLF8" s="142"/>
      <c r="NLG8" s="142"/>
      <c r="NLH8" s="142"/>
      <c r="NLI8" s="142"/>
      <c r="NLJ8" s="142"/>
      <c r="NLK8" s="142"/>
      <c r="NLL8" s="142"/>
      <c r="NLM8" s="142"/>
      <c r="NLN8" s="142"/>
      <c r="NLO8" s="142"/>
      <c r="NLP8" s="142"/>
      <c r="NLQ8" s="142"/>
      <c r="NLR8" s="142"/>
      <c r="NLS8" s="142"/>
      <c r="NLT8" s="142"/>
      <c r="NLU8" s="142"/>
      <c r="NLV8" s="142"/>
      <c r="NLW8" s="142"/>
      <c r="NLX8" s="142"/>
      <c r="NLY8" s="142"/>
      <c r="NLZ8" s="142"/>
      <c r="NMA8" s="142"/>
      <c r="NMB8" s="142"/>
      <c r="NMC8" s="142"/>
      <c r="NMD8" s="142"/>
      <c r="NME8" s="142"/>
      <c r="NMF8" s="142"/>
      <c r="NMG8" s="142"/>
      <c r="NMH8" s="142"/>
      <c r="NMI8" s="142"/>
      <c r="NMJ8" s="142"/>
      <c r="NMK8" s="142"/>
      <c r="NML8" s="142"/>
      <c r="NMM8" s="142"/>
      <c r="NMN8" s="142"/>
      <c r="NMO8" s="142"/>
      <c r="NMP8" s="142"/>
      <c r="NMQ8" s="142"/>
      <c r="NMR8" s="142"/>
      <c r="NMS8" s="142"/>
      <c r="NMT8" s="142"/>
      <c r="NMU8" s="142"/>
      <c r="NMV8" s="142"/>
      <c r="NMW8" s="142"/>
      <c r="NMX8" s="142"/>
      <c r="NMY8" s="142"/>
      <c r="NMZ8" s="142"/>
      <c r="NNA8" s="142"/>
      <c r="NNB8" s="142"/>
      <c r="NNC8" s="142"/>
      <c r="NND8" s="142"/>
      <c r="NNE8" s="142"/>
      <c r="NNF8" s="142"/>
      <c r="NNG8" s="142"/>
      <c r="NNH8" s="142"/>
      <c r="NNI8" s="142"/>
      <c r="NNJ8" s="142"/>
      <c r="NNK8" s="142"/>
      <c r="NNL8" s="142"/>
      <c r="NNM8" s="142"/>
      <c r="NNN8" s="142"/>
      <c r="NNO8" s="142"/>
      <c r="NNP8" s="142"/>
      <c r="NNQ8" s="142"/>
      <c r="NNR8" s="142"/>
      <c r="NNS8" s="142"/>
      <c r="NNT8" s="142"/>
      <c r="NNU8" s="142"/>
      <c r="NNV8" s="142"/>
      <c r="NNW8" s="142"/>
      <c r="NNX8" s="142"/>
      <c r="NNY8" s="142"/>
      <c r="NNZ8" s="142"/>
      <c r="NOA8" s="142"/>
      <c r="NOB8" s="142"/>
      <c r="NOC8" s="142"/>
      <c r="NOD8" s="142"/>
      <c r="NOE8" s="142"/>
      <c r="NOF8" s="142"/>
      <c r="NOG8" s="142"/>
      <c r="NOH8" s="142"/>
      <c r="NOI8" s="142"/>
      <c r="NOJ8" s="142"/>
      <c r="NOK8" s="142"/>
      <c r="NOL8" s="142"/>
      <c r="NOM8" s="142"/>
      <c r="NON8" s="142"/>
      <c r="NOO8" s="142"/>
      <c r="NOP8" s="142"/>
      <c r="NOQ8" s="142"/>
      <c r="NOR8" s="142"/>
      <c r="NOS8" s="142"/>
      <c r="NOT8" s="142"/>
      <c r="NOU8" s="142"/>
      <c r="NOV8" s="142"/>
      <c r="NOW8" s="142"/>
      <c r="NOX8" s="142"/>
      <c r="NOY8" s="142"/>
      <c r="NOZ8" s="142"/>
      <c r="NPA8" s="142"/>
      <c r="NPB8" s="142"/>
      <c r="NPC8" s="142"/>
      <c r="NPD8" s="142"/>
      <c r="NPE8" s="142"/>
      <c r="NPF8" s="142"/>
      <c r="NPG8" s="142"/>
      <c r="NPH8" s="142"/>
      <c r="NPI8" s="142"/>
      <c r="NPJ8" s="142"/>
      <c r="NPK8" s="142"/>
      <c r="NPL8" s="142"/>
      <c r="NPM8" s="142"/>
      <c r="NPN8" s="142"/>
      <c r="NPO8" s="142"/>
      <c r="NPP8" s="142"/>
      <c r="NPQ8" s="142"/>
      <c r="NPR8" s="142"/>
      <c r="NPS8" s="142"/>
      <c r="NPT8" s="142"/>
      <c r="NPU8" s="142"/>
      <c r="NPV8" s="142"/>
      <c r="NPW8" s="142"/>
      <c r="NPX8" s="142"/>
      <c r="NPY8" s="142"/>
      <c r="NPZ8" s="142"/>
      <c r="NQA8" s="142"/>
      <c r="NQB8" s="142"/>
      <c r="NQC8" s="142"/>
      <c r="NQD8" s="142"/>
      <c r="NQE8" s="142"/>
      <c r="NQF8" s="142"/>
      <c r="NQG8" s="142"/>
      <c r="NQH8" s="142"/>
      <c r="NQI8" s="142"/>
      <c r="NQJ8" s="142"/>
      <c r="NQK8" s="142"/>
      <c r="NQL8" s="142"/>
      <c r="NQM8" s="142"/>
      <c r="NQN8" s="142"/>
      <c r="NQO8" s="142"/>
      <c r="NQP8" s="142"/>
      <c r="NQQ8" s="142"/>
      <c r="NQR8" s="142"/>
      <c r="NQS8" s="142"/>
      <c r="NQT8" s="142"/>
      <c r="NQU8" s="142"/>
      <c r="NQV8" s="142"/>
      <c r="NQW8" s="142"/>
      <c r="NQX8" s="142"/>
      <c r="NQY8" s="142"/>
      <c r="NQZ8" s="142"/>
      <c r="NRA8" s="142"/>
      <c r="NRB8" s="142"/>
      <c r="NRC8" s="142"/>
      <c r="NRD8" s="142"/>
      <c r="NRE8" s="142"/>
      <c r="NRF8" s="142"/>
      <c r="NRG8" s="142"/>
      <c r="NRH8" s="142"/>
      <c r="NRI8" s="142"/>
      <c r="NRJ8" s="142"/>
      <c r="NRK8" s="142"/>
      <c r="NRL8" s="142"/>
      <c r="NRM8" s="142"/>
      <c r="NRN8" s="142"/>
      <c r="NRO8" s="142"/>
      <c r="NRP8" s="142"/>
      <c r="NRQ8" s="142"/>
      <c r="NRR8" s="142"/>
      <c r="NRS8" s="142"/>
      <c r="NRT8" s="142"/>
      <c r="NRU8" s="142"/>
      <c r="NRV8" s="142"/>
      <c r="NRW8" s="142"/>
      <c r="NRX8" s="142"/>
      <c r="NRY8" s="142"/>
      <c r="NRZ8" s="142"/>
      <c r="NSA8" s="142"/>
      <c r="NSB8" s="142"/>
      <c r="NSC8" s="142"/>
      <c r="NSD8" s="142"/>
      <c r="NSE8" s="142"/>
      <c r="NSF8" s="142"/>
      <c r="NSG8" s="142"/>
      <c r="NSH8" s="142"/>
      <c r="NSI8" s="142"/>
      <c r="NSJ8" s="142"/>
      <c r="NSK8" s="142"/>
      <c r="NSL8" s="142"/>
      <c r="NSM8" s="142"/>
      <c r="NSN8" s="142"/>
      <c r="NSO8" s="142"/>
      <c r="NSP8" s="142"/>
      <c r="NSQ8" s="142"/>
      <c r="NSR8" s="142"/>
      <c r="NSS8" s="142"/>
      <c r="NST8" s="142"/>
      <c r="NSU8" s="142"/>
      <c r="NSV8" s="142"/>
      <c r="NSW8" s="142"/>
      <c r="NSX8" s="142"/>
      <c r="NSY8" s="142"/>
      <c r="NSZ8" s="142"/>
      <c r="NTA8" s="142"/>
      <c r="NTB8" s="142"/>
      <c r="NTC8" s="142"/>
      <c r="NTD8" s="142"/>
      <c r="NTE8" s="142"/>
      <c r="NTF8" s="142"/>
      <c r="NTG8" s="142"/>
      <c r="NTH8" s="142"/>
      <c r="NTI8" s="142"/>
      <c r="NTJ8" s="142"/>
      <c r="NTK8" s="142"/>
      <c r="NTL8" s="142"/>
      <c r="NTM8" s="142"/>
      <c r="NTN8" s="142"/>
      <c r="NTO8" s="142"/>
      <c r="NTP8" s="142"/>
      <c r="NTQ8" s="142"/>
      <c r="NTR8" s="142"/>
      <c r="NTS8" s="142"/>
      <c r="NTT8" s="142"/>
      <c r="NTU8" s="142"/>
      <c r="NTV8" s="142"/>
      <c r="NTW8" s="142"/>
      <c r="NTX8" s="142"/>
      <c r="NTY8" s="142"/>
      <c r="NTZ8" s="142"/>
      <c r="NUA8" s="142"/>
      <c r="NUB8" s="142"/>
      <c r="NUC8" s="142"/>
      <c r="NUD8" s="142"/>
      <c r="NUE8" s="142"/>
      <c r="NUF8" s="142"/>
      <c r="NUG8" s="142"/>
      <c r="NUH8" s="142"/>
      <c r="NUI8" s="142"/>
      <c r="NUJ8" s="142"/>
      <c r="NUK8" s="142"/>
      <c r="NUL8" s="142"/>
      <c r="NUM8" s="142"/>
      <c r="NUN8" s="142"/>
      <c r="NUO8" s="142"/>
      <c r="NUP8" s="142"/>
      <c r="NUQ8" s="142"/>
      <c r="NUR8" s="142"/>
      <c r="NUS8" s="142"/>
      <c r="NUT8" s="142"/>
      <c r="NUU8" s="142"/>
      <c r="NUV8" s="142"/>
      <c r="NUW8" s="142"/>
      <c r="NUX8" s="142"/>
      <c r="NUY8" s="142"/>
      <c r="NUZ8" s="142"/>
      <c r="NVA8" s="142"/>
      <c r="NVB8" s="142"/>
      <c r="NVC8" s="142"/>
      <c r="NVD8" s="142"/>
      <c r="NVE8" s="142"/>
      <c r="NVF8" s="142"/>
      <c r="NVG8" s="142"/>
      <c r="NVH8" s="142"/>
      <c r="NVI8" s="142"/>
      <c r="NVJ8" s="142"/>
      <c r="NVK8" s="142"/>
      <c r="NVL8" s="142"/>
      <c r="NVM8" s="142"/>
      <c r="NVN8" s="142"/>
      <c r="NVO8" s="142"/>
      <c r="NVP8" s="142"/>
      <c r="NVQ8" s="142"/>
      <c r="NVR8" s="142"/>
      <c r="NVS8" s="142"/>
      <c r="NVT8" s="142"/>
      <c r="NVU8" s="142"/>
      <c r="NVV8" s="142"/>
      <c r="NVW8" s="142"/>
      <c r="NVX8" s="142"/>
      <c r="NVY8" s="142"/>
      <c r="NVZ8" s="142"/>
      <c r="NWA8" s="142"/>
      <c r="NWB8" s="142"/>
      <c r="NWC8" s="142"/>
      <c r="NWD8" s="142"/>
      <c r="NWE8" s="142"/>
      <c r="NWF8" s="142"/>
      <c r="NWG8" s="142"/>
      <c r="NWH8" s="142"/>
      <c r="NWI8" s="142"/>
      <c r="NWJ8" s="142"/>
      <c r="NWK8" s="142"/>
      <c r="NWL8" s="142"/>
      <c r="NWM8" s="142"/>
      <c r="NWN8" s="142"/>
      <c r="NWO8" s="142"/>
      <c r="NWP8" s="142"/>
      <c r="NWQ8" s="142"/>
      <c r="NWR8" s="142"/>
      <c r="NWS8" s="142"/>
      <c r="NWT8" s="142"/>
      <c r="NWU8" s="142"/>
      <c r="NWV8" s="142"/>
      <c r="NWW8" s="142"/>
      <c r="NWX8" s="142"/>
      <c r="NWY8" s="142"/>
      <c r="NWZ8" s="142"/>
      <c r="NXA8" s="142"/>
      <c r="NXB8" s="142"/>
      <c r="NXC8" s="142"/>
      <c r="NXD8" s="142"/>
      <c r="NXE8" s="142"/>
      <c r="NXF8" s="142"/>
      <c r="NXG8" s="142"/>
      <c r="NXH8" s="142"/>
      <c r="NXI8" s="142"/>
      <c r="NXJ8" s="142"/>
      <c r="NXK8" s="142"/>
      <c r="NXL8" s="142"/>
      <c r="NXM8" s="142"/>
      <c r="NXN8" s="142"/>
      <c r="NXO8" s="142"/>
      <c r="NXP8" s="142"/>
      <c r="NXQ8" s="142"/>
      <c r="NXR8" s="142"/>
      <c r="NXS8" s="142"/>
      <c r="NXT8" s="142"/>
      <c r="NXU8" s="142"/>
      <c r="NXV8" s="142"/>
      <c r="NXW8" s="142"/>
      <c r="NXX8" s="142"/>
      <c r="NXY8" s="142"/>
      <c r="NXZ8" s="142"/>
      <c r="NYA8" s="142"/>
      <c r="NYB8" s="142"/>
      <c r="NYC8" s="142"/>
      <c r="NYD8" s="142"/>
      <c r="NYE8" s="142"/>
      <c r="NYF8" s="142"/>
      <c r="NYG8" s="142"/>
      <c r="NYH8" s="142"/>
      <c r="NYI8" s="142"/>
      <c r="NYJ8" s="142"/>
      <c r="NYK8" s="142"/>
      <c r="NYL8" s="142"/>
      <c r="NYM8" s="142"/>
      <c r="NYN8" s="142"/>
      <c r="NYO8" s="142"/>
      <c r="NYP8" s="142"/>
      <c r="NYQ8" s="142"/>
      <c r="NYR8" s="142"/>
      <c r="NYS8" s="142"/>
      <c r="NYT8" s="142"/>
      <c r="NYU8" s="142"/>
      <c r="NYV8" s="142"/>
      <c r="NYW8" s="142"/>
      <c r="NYX8" s="142"/>
      <c r="NYY8" s="142"/>
      <c r="NYZ8" s="142"/>
      <c r="NZA8" s="142"/>
      <c r="NZB8" s="142"/>
      <c r="NZC8" s="142"/>
      <c r="NZD8" s="142"/>
      <c r="NZE8" s="142"/>
      <c r="NZF8" s="142"/>
      <c r="NZG8" s="142"/>
      <c r="NZH8" s="142"/>
      <c r="NZI8" s="142"/>
      <c r="NZJ8" s="142"/>
      <c r="NZK8" s="142"/>
      <c r="NZL8" s="142"/>
      <c r="NZM8" s="142"/>
      <c r="NZN8" s="142"/>
      <c r="NZO8" s="142"/>
      <c r="NZP8" s="142"/>
      <c r="NZQ8" s="142"/>
      <c r="NZR8" s="142"/>
      <c r="NZS8" s="142"/>
      <c r="NZT8" s="142"/>
      <c r="NZU8" s="142"/>
      <c r="NZV8" s="142"/>
      <c r="NZW8" s="142"/>
      <c r="NZX8" s="142"/>
      <c r="NZY8" s="142"/>
      <c r="NZZ8" s="142"/>
      <c r="OAA8" s="142"/>
      <c r="OAB8" s="142"/>
      <c r="OAC8" s="142"/>
      <c r="OAD8" s="142"/>
      <c r="OAE8" s="142"/>
      <c r="OAF8" s="142"/>
      <c r="OAG8" s="142"/>
      <c r="OAH8" s="142"/>
      <c r="OAI8" s="142"/>
      <c r="OAJ8" s="142"/>
      <c r="OAK8" s="142"/>
      <c r="OAL8" s="142"/>
      <c r="OAM8" s="142"/>
      <c r="OAN8" s="142"/>
      <c r="OAO8" s="142"/>
      <c r="OAP8" s="142"/>
      <c r="OAQ8" s="142"/>
      <c r="OAR8" s="142"/>
      <c r="OAS8" s="142"/>
      <c r="OAT8" s="142"/>
      <c r="OAU8" s="142"/>
      <c r="OAV8" s="142"/>
      <c r="OAW8" s="142"/>
      <c r="OAX8" s="142"/>
      <c r="OAY8" s="142"/>
      <c r="OAZ8" s="142"/>
      <c r="OBA8" s="142"/>
      <c r="OBB8" s="142"/>
      <c r="OBC8" s="142"/>
      <c r="OBD8" s="142"/>
      <c r="OBE8" s="142"/>
      <c r="OBF8" s="142"/>
      <c r="OBG8" s="142"/>
      <c r="OBH8" s="142"/>
      <c r="OBI8" s="142"/>
      <c r="OBJ8" s="142"/>
      <c r="OBK8" s="142"/>
      <c r="OBL8" s="142"/>
      <c r="OBM8" s="142"/>
      <c r="OBN8" s="142"/>
      <c r="OBO8" s="142"/>
      <c r="OBP8" s="142"/>
      <c r="OBQ8" s="142"/>
      <c r="OBR8" s="142"/>
      <c r="OBS8" s="142"/>
      <c r="OBT8" s="142"/>
      <c r="OBU8" s="142"/>
      <c r="OBV8" s="142"/>
      <c r="OBW8" s="142"/>
      <c r="OBX8" s="142"/>
      <c r="OBY8" s="142"/>
      <c r="OBZ8" s="142"/>
      <c r="OCA8" s="142"/>
      <c r="OCB8" s="142"/>
      <c r="OCC8" s="142"/>
      <c r="OCD8" s="142"/>
      <c r="OCE8" s="142"/>
      <c r="OCF8" s="142"/>
      <c r="OCG8" s="142"/>
      <c r="OCH8" s="142"/>
      <c r="OCI8" s="142"/>
      <c r="OCJ8" s="142"/>
      <c r="OCK8" s="142"/>
      <c r="OCL8" s="142"/>
      <c r="OCM8" s="142"/>
      <c r="OCN8" s="142"/>
      <c r="OCO8" s="142"/>
      <c r="OCP8" s="142"/>
      <c r="OCQ8" s="142"/>
      <c r="OCR8" s="142"/>
      <c r="OCS8" s="142"/>
      <c r="OCT8" s="142"/>
      <c r="OCU8" s="142"/>
      <c r="OCV8" s="142"/>
      <c r="OCW8" s="142"/>
      <c r="OCX8" s="142"/>
      <c r="OCY8" s="142"/>
      <c r="OCZ8" s="142"/>
      <c r="ODA8" s="142"/>
      <c r="ODB8" s="142"/>
      <c r="ODC8" s="142"/>
      <c r="ODD8" s="142"/>
      <c r="ODE8" s="142"/>
      <c r="ODF8" s="142"/>
      <c r="ODG8" s="142"/>
      <c r="ODH8" s="142"/>
      <c r="ODI8" s="142"/>
      <c r="ODJ8" s="142"/>
      <c r="ODK8" s="142"/>
      <c r="ODL8" s="142"/>
      <c r="ODM8" s="142"/>
      <c r="ODN8" s="142"/>
      <c r="ODO8" s="142"/>
      <c r="ODP8" s="142"/>
      <c r="ODQ8" s="142"/>
      <c r="ODR8" s="142"/>
      <c r="ODS8" s="142"/>
      <c r="ODT8" s="142"/>
      <c r="ODU8" s="142"/>
      <c r="ODV8" s="142"/>
      <c r="ODW8" s="142"/>
      <c r="ODX8" s="142"/>
      <c r="ODY8" s="142"/>
      <c r="ODZ8" s="142"/>
      <c r="OEA8" s="142"/>
      <c r="OEB8" s="142"/>
      <c r="OEC8" s="142"/>
      <c r="OED8" s="142"/>
      <c r="OEE8" s="142"/>
      <c r="OEF8" s="142"/>
      <c r="OEG8" s="142"/>
      <c r="OEH8" s="142"/>
      <c r="OEI8" s="142"/>
      <c r="OEJ8" s="142"/>
      <c r="OEK8" s="142"/>
      <c r="OEL8" s="142"/>
      <c r="OEM8" s="142"/>
      <c r="OEN8" s="142"/>
      <c r="OEO8" s="142"/>
      <c r="OEP8" s="142"/>
      <c r="OEQ8" s="142"/>
      <c r="OER8" s="142"/>
      <c r="OES8" s="142"/>
      <c r="OET8" s="142"/>
      <c r="OEU8" s="142"/>
      <c r="OEV8" s="142"/>
      <c r="OEW8" s="142"/>
      <c r="OEX8" s="142"/>
      <c r="OEY8" s="142"/>
      <c r="OEZ8" s="142"/>
      <c r="OFA8" s="142"/>
      <c r="OFB8" s="142"/>
      <c r="OFC8" s="142"/>
      <c r="OFD8" s="142"/>
      <c r="OFE8" s="142"/>
      <c r="OFF8" s="142"/>
      <c r="OFG8" s="142"/>
      <c r="OFH8" s="142"/>
      <c r="OFI8" s="142"/>
      <c r="OFJ8" s="142"/>
      <c r="OFK8" s="142"/>
      <c r="OFL8" s="142"/>
      <c r="OFM8" s="142"/>
      <c r="OFN8" s="142"/>
      <c r="OFO8" s="142"/>
      <c r="OFP8" s="142"/>
      <c r="OFQ8" s="142"/>
      <c r="OFR8" s="142"/>
      <c r="OFS8" s="142"/>
      <c r="OFT8" s="142"/>
      <c r="OFU8" s="142"/>
      <c r="OFV8" s="142"/>
      <c r="OFW8" s="142"/>
      <c r="OFX8" s="142"/>
      <c r="OFY8" s="142"/>
      <c r="OFZ8" s="142"/>
      <c r="OGA8" s="142"/>
      <c r="OGB8" s="142"/>
      <c r="OGC8" s="142"/>
      <c r="OGD8" s="142"/>
      <c r="OGE8" s="142"/>
      <c r="OGF8" s="142"/>
      <c r="OGG8" s="142"/>
      <c r="OGH8" s="142"/>
      <c r="OGI8" s="142"/>
      <c r="OGJ8" s="142"/>
      <c r="OGK8" s="142"/>
      <c r="OGL8" s="142"/>
      <c r="OGM8" s="142"/>
      <c r="OGN8" s="142"/>
      <c r="OGO8" s="142"/>
      <c r="OGP8" s="142"/>
      <c r="OGQ8" s="142"/>
      <c r="OGR8" s="142"/>
      <c r="OGS8" s="142"/>
      <c r="OGT8" s="142"/>
      <c r="OGU8" s="142"/>
      <c r="OGV8" s="142"/>
      <c r="OGW8" s="142"/>
      <c r="OGX8" s="142"/>
      <c r="OGY8" s="142"/>
      <c r="OGZ8" s="142"/>
      <c r="OHA8" s="142"/>
      <c r="OHB8" s="142"/>
      <c r="OHC8" s="142"/>
      <c r="OHD8" s="142"/>
      <c r="OHE8" s="142"/>
      <c r="OHF8" s="142"/>
      <c r="OHG8" s="142"/>
      <c r="OHH8" s="142"/>
      <c r="OHI8" s="142"/>
      <c r="OHJ8" s="142"/>
      <c r="OHK8" s="142"/>
      <c r="OHL8" s="142"/>
      <c r="OHM8" s="142"/>
      <c r="OHN8" s="142"/>
      <c r="OHO8" s="142"/>
      <c r="OHP8" s="142"/>
      <c r="OHQ8" s="142"/>
      <c r="OHR8" s="142"/>
      <c r="OHS8" s="142"/>
      <c r="OHT8" s="142"/>
      <c r="OHU8" s="142"/>
      <c r="OHV8" s="142"/>
      <c r="OHW8" s="142"/>
      <c r="OHX8" s="142"/>
      <c r="OHY8" s="142"/>
      <c r="OHZ8" s="142"/>
      <c r="OIA8" s="142"/>
      <c r="OIB8" s="142"/>
      <c r="OIC8" s="142"/>
      <c r="OID8" s="142"/>
      <c r="OIE8" s="142"/>
      <c r="OIF8" s="142"/>
      <c r="OIG8" s="142"/>
      <c r="OIH8" s="142"/>
      <c r="OII8" s="142"/>
      <c r="OIJ8" s="142"/>
      <c r="OIK8" s="142"/>
      <c r="OIL8" s="142"/>
      <c r="OIM8" s="142"/>
      <c r="OIN8" s="142"/>
      <c r="OIO8" s="142"/>
      <c r="OIP8" s="142"/>
      <c r="OIQ8" s="142"/>
      <c r="OIR8" s="142"/>
      <c r="OIS8" s="142"/>
      <c r="OIT8" s="142"/>
      <c r="OIU8" s="142"/>
      <c r="OIV8" s="142"/>
      <c r="OIW8" s="142"/>
      <c r="OIX8" s="142"/>
      <c r="OIY8" s="142"/>
      <c r="OIZ8" s="142"/>
      <c r="OJA8" s="142"/>
      <c r="OJB8" s="142"/>
      <c r="OJC8" s="142"/>
      <c r="OJD8" s="142"/>
      <c r="OJE8" s="142"/>
      <c r="OJF8" s="142"/>
      <c r="OJG8" s="142"/>
      <c r="OJH8" s="142"/>
      <c r="OJI8" s="142"/>
      <c r="OJJ8" s="142"/>
      <c r="OJK8" s="142"/>
      <c r="OJL8" s="142"/>
      <c r="OJM8" s="142"/>
      <c r="OJN8" s="142"/>
      <c r="OJO8" s="142"/>
      <c r="OJP8" s="142"/>
      <c r="OJQ8" s="142"/>
      <c r="OJR8" s="142"/>
      <c r="OJS8" s="142"/>
      <c r="OJT8" s="142"/>
      <c r="OJU8" s="142"/>
      <c r="OJV8" s="142"/>
      <c r="OJW8" s="142"/>
      <c r="OJX8" s="142"/>
      <c r="OJY8" s="142"/>
      <c r="OJZ8" s="142"/>
      <c r="OKA8" s="142"/>
      <c r="OKB8" s="142"/>
      <c r="OKC8" s="142"/>
      <c r="OKD8" s="142"/>
      <c r="OKE8" s="142"/>
      <c r="OKF8" s="142"/>
      <c r="OKG8" s="142"/>
      <c r="OKH8" s="142"/>
      <c r="OKI8" s="142"/>
      <c r="OKJ8" s="142"/>
      <c r="OKK8" s="142"/>
      <c r="OKL8" s="142"/>
      <c r="OKM8" s="142"/>
      <c r="OKN8" s="142"/>
      <c r="OKO8" s="142"/>
      <c r="OKP8" s="142"/>
      <c r="OKQ8" s="142"/>
      <c r="OKR8" s="142"/>
      <c r="OKS8" s="142"/>
      <c r="OKT8" s="142"/>
      <c r="OKU8" s="142"/>
      <c r="OKV8" s="142"/>
      <c r="OKW8" s="142"/>
      <c r="OKX8" s="142"/>
      <c r="OKY8" s="142"/>
      <c r="OKZ8" s="142"/>
      <c r="OLA8" s="142"/>
      <c r="OLB8" s="142"/>
      <c r="OLC8" s="142"/>
      <c r="OLD8" s="142"/>
      <c r="OLE8" s="142"/>
      <c r="OLF8" s="142"/>
      <c r="OLG8" s="142"/>
      <c r="OLH8" s="142"/>
      <c r="OLI8" s="142"/>
      <c r="OLJ8" s="142"/>
      <c r="OLK8" s="142"/>
      <c r="OLL8" s="142"/>
      <c r="OLM8" s="142"/>
      <c r="OLN8" s="142"/>
      <c r="OLO8" s="142"/>
      <c r="OLP8" s="142"/>
      <c r="OLQ8" s="142"/>
      <c r="OLR8" s="142"/>
      <c r="OLS8" s="142"/>
      <c r="OLT8" s="142"/>
      <c r="OLU8" s="142"/>
      <c r="OLV8" s="142"/>
      <c r="OLW8" s="142"/>
      <c r="OLX8" s="142"/>
      <c r="OLY8" s="142"/>
      <c r="OLZ8" s="142"/>
      <c r="OMA8" s="142"/>
      <c r="OMB8" s="142"/>
      <c r="OMC8" s="142"/>
      <c r="OMD8" s="142"/>
      <c r="OME8" s="142"/>
      <c r="OMF8" s="142"/>
      <c r="OMG8" s="142"/>
      <c r="OMH8" s="142"/>
      <c r="OMI8" s="142"/>
      <c r="OMJ8" s="142"/>
      <c r="OMK8" s="142"/>
      <c r="OML8" s="142"/>
      <c r="OMM8" s="142"/>
      <c r="OMN8" s="142"/>
      <c r="OMO8" s="142"/>
      <c r="OMP8" s="142"/>
      <c r="OMQ8" s="142"/>
      <c r="OMR8" s="142"/>
      <c r="OMS8" s="142"/>
      <c r="OMT8" s="142"/>
      <c r="OMU8" s="142"/>
      <c r="OMV8" s="142"/>
      <c r="OMW8" s="142"/>
      <c r="OMX8" s="142"/>
      <c r="OMY8" s="142"/>
      <c r="OMZ8" s="142"/>
      <c r="ONA8" s="142"/>
      <c r="ONB8" s="142"/>
      <c r="ONC8" s="142"/>
      <c r="OND8" s="142"/>
      <c r="ONE8" s="142"/>
      <c r="ONF8" s="142"/>
      <c r="ONG8" s="142"/>
      <c r="ONH8" s="142"/>
      <c r="ONI8" s="142"/>
      <c r="ONJ8" s="142"/>
      <c r="ONK8" s="142"/>
      <c r="ONL8" s="142"/>
      <c r="ONM8" s="142"/>
      <c r="ONN8" s="142"/>
      <c r="ONO8" s="142"/>
      <c r="ONP8" s="142"/>
      <c r="ONQ8" s="142"/>
      <c r="ONR8" s="142"/>
      <c r="ONS8" s="142"/>
      <c r="ONT8" s="142"/>
      <c r="ONU8" s="142"/>
      <c r="ONV8" s="142"/>
      <c r="ONW8" s="142"/>
      <c r="ONX8" s="142"/>
      <c r="ONY8" s="142"/>
      <c r="ONZ8" s="142"/>
      <c r="OOA8" s="142"/>
      <c r="OOB8" s="142"/>
      <c r="OOC8" s="142"/>
      <c r="OOD8" s="142"/>
      <c r="OOE8" s="142"/>
      <c r="OOF8" s="142"/>
      <c r="OOG8" s="142"/>
      <c r="OOH8" s="142"/>
      <c r="OOI8" s="142"/>
      <c r="OOJ8" s="142"/>
      <c r="OOK8" s="142"/>
      <c r="OOL8" s="142"/>
      <c r="OOM8" s="142"/>
      <c r="OON8" s="142"/>
      <c r="OOO8" s="142"/>
      <c r="OOP8" s="142"/>
      <c r="OOQ8" s="142"/>
      <c r="OOR8" s="142"/>
      <c r="OOS8" s="142"/>
      <c r="OOT8" s="142"/>
      <c r="OOU8" s="142"/>
      <c r="OOV8" s="142"/>
      <c r="OOW8" s="142"/>
      <c r="OOX8" s="142"/>
      <c r="OOY8" s="142"/>
      <c r="OOZ8" s="142"/>
      <c r="OPA8" s="142"/>
      <c r="OPB8" s="142"/>
      <c r="OPC8" s="142"/>
      <c r="OPD8" s="142"/>
      <c r="OPE8" s="142"/>
      <c r="OPF8" s="142"/>
      <c r="OPG8" s="142"/>
      <c r="OPH8" s="142"/>
      <c r="OPI8" s="142"/>
      <c r="OPJ8" s="142"/>
      <c r="OPK8" s="142"/>
      <c r="OPL8" s="142"/>
      <c r="OPM8" s="142"/>
      <c r="OPN8" s="142"/>
      <c r="OPO8" s="142"/>
      <c r="OPP8" s="142"/>
      <c r="OPQ8" s="142"/>
      <c r="OPR8" s="142"/>
      <c r="OPS8" s="142"/>
      <c r="OPT8" s="142"/>
      <c r="OPU8" s="142"/>
      <c r="OPV8" s="142"/>
      <c r="OPW8" s="142"/>
      <c r="OPX8" s="142"/>
      <c r="OPY8" s="142"/>
      <c r="OPZ8" s="142"/>
      <c r="OQA8" s="142"/>
      <c r="OQB8" s="142"/>
      <c r="OQC8" s="142"/>
      <c r="OQD8" s="142"/>
      <c r="OQE8" s="142"/>
      <c r="OQF8" s="142"/>
      <c r="OQG8" s="142"/>
      <c r="OQH8" s="142"/>
      <c r="OQI8" s="142"/>
      <c r="OQJ8" s="142"/>
      <c r="OQK8" s="142"/>
      <c r="OQL8" s="142"/>
      <c r="OQM8" s="142"/>
      <c r="OQN8" s="142"/>
      <c r="OQO8" s="142"/>
      <c r="OQP8" s="142"/>
      <c r="OQQ8" s="142"/>
      <c r="OQR8" s="142"/>
      <c r="OQS8" s="142"/>
      <c r="OQT8" s="142"/>
      <c r="OQU8" s="142"/>
      <c r="OQV8" s="142"/>
      <c r="OQW8" s="142"/>
      <c r="OQX8" s="142"/>
      <c r="OQY8" s="142"/>
      <c r="OQZ8" s="142"/>
      <c r="ORA8" s="142"/>
      <c r="ORB8" s="142"/>
      <c r="ORC8" s="142"/>
      <c r="ORD8" s="142"/>
      <c r="ORE8" s="142"/>
      <c r="ORF8" s="142"/>
      <c r="ORG8" s="142"/>
      <c r="ORH8" s="142"/>
      <c r="ORI8" s="142"/>
      <c r="ORJ8" s="142"/>
      <c r="ORK8" s="142"/>
      <c r="ORL8" s="142"/>
      <c r="ORM8" s="142"/>
      <c r="ORN8" s="142"/>
      <c r="ORO8" s="142"/>
      <c r="ORP8" s="142"/>
      <c r="ORQ8" s="142"/>
      <c r="ORR8" s="142"/>
      <c r="ORS8" s="142"/>
      <c r="ORT8" s="142"/>
      <c r="ORU8" s="142"/>
      <c r="ORV8" s="142"/>
      <c r="ORW8" s="142"/>
      <c r="ORX8" s="142"/>
      <c r="ORY8" s="142"/>
      <c r="ORZ8" s="142"/>
      <c r="OSA8" s="142"/>
      <c r="OSB8" s="142"/>
      <c r="OSC8" s="142"/>
      <c r="OSD8" s="142"/>
      <c r="OSE8" s="142"/>
      <c r="OSF8" s="142"/>
      <c r="OSG8" s="142"/>
      <c r="OSH8" s="142"/>
      <c r="OSI8" s="142"/>
      <c r="OSJ8" s="142"/>
      <c r="OSK8" s="142"/>
      <c r="OSL8" s="142"/>
      <c r="OSM8" s="142"/>
      <c r="OSN8" s="142"/>
      <c r="OSO8" s="142"/>
      <c r="OSP8" s="142"/>
      <c r="OSQ8" s="142"/>
      <c r="OSR8" s="142"/>
      <c r="OSS8" s="142"/>
      <c r="OST8" s="142"/>
      <c r="OSU8" s="142"/>
      <c r="OSV8" s="142"/>
      <c r="OSW8" s="142"/>
      <c r="OSX8" s="142"/>
      <c r="OSY8" s="142"/>
      <c r="OSZ8" s="142"/>
      <c r="OTA8" s="142"/>
      <c r="OTB8" s="142"/>
      <c r="OTC8" s="142"/>
      <c r="OTD8" s="142"/>
      <c r="OTE8" s="142"/>
      <c r="OTF8" s="142"/>
      <c r="OTG8" s="142"/>
      <c r="OTH8" s="142"/>
      <c r="OTI8" s="142"/>
      <c r="OTJ8" s="142"/>
      <c r="OTK8" s="142"/>
      <c r="OTL8" s="142"/>
      <c r="OTM8" s="142"/>
      <c r="OTN8" s="142"/>
      <c r="OTO8" s="142"/>
      <c r="OTP8" s="142"/>
      <c r="OTQ8" s="142"/>
      <c r="OTR8" s="142"/>
      <c r="OTS8" s="142"/>
      <c r="OTT8" s="142"/>
      <c r="OTU8" s="142"/>
      <c r="OTV8" s="142"/>
      <c r="OTW8" s="142"/>
      <c r="OTX8" s="142"/>
      <c r="OTY8" s="142"/>
      <c r="OTZ8" s="142"/>
      <c r="OUA8" s="142"/>
      <c r="OUB8" s="142"/>
      <c r="OUC8" s="142"/>
      <c r="OUD8" s="142"/>
      <c r="OUE8" s="142"/>
      <c r="OUF8" s="142"/>
      <c r="OUG8" s="142"/>
      <c r="OUH8" s="142"/>
      <c r="OUI8" s="142"/>
      <c r="OUJ8" s="142"/>
      <c r="OUK8" s="142"/>
      <c r="OUL8" s="142"/>
      <c r="OUM8" s="142"/>
      <c r="OUN8" s="142"/>
      <c r="OUO8" s="142"/>
      <c r="OUP8" s="142"/>
      <c r="OUQ8" s="142"/>
      <c r="OUR8" s="142"/>
      <c r="OUS8" s="142"/>
      <c r="OUT8" s="142"/>
      <c r="OUU8" s="142"/>
      <c r="OUV8" s="142"/>
      <c r="OUW8" s="142"/>
      <c r="OUX8" s="142"/>
      <c r="OUY8" s="142"/>
      <c r="OUZ8" s="142"/>
      <c r="OVA8" s="142"/>
      <c r="OVB8" s="142"/>
      <c r="OVC8" s="142"/>
      <c r="OVD8" s="142"/>
      <c r="OVE8" s="142"/>
      <c r="OVF8" s="142"/>
      <c r="OVG8" s="142"/>
      <c r="OVH8" s="142"/>
      <c r="OVI8" s="142"/>
      <c r="OVJ8" s="142"/>
      <c r="OVK8" s="142"/>
      <c r="OVL8" s="142"/>
      <c r="OVM8" s="142"/>
      <c r="OVN8" s="142"/>
      <c r="OVO8" s="142"/>
      <c r="OVP8" s="142"/>
      <c r="OVQ8" s="142"/>
      <c r="OVR8" s="142"/>
      <c r="OVS8" s="142"/>
      <c r="OVT8" s="142"/>
      <c r="OVU8" s="142"/>
      <c r="OVV8" s="142"/>
      <c r="OVW8" s="142"/>
      <c r="OVX8" s="142"/>
      <c r="OVY8" s="142"/>
      <c r="OVZ8" s="142"/>
      <c r="OWA8" s="142"/>
      <c r="OWB8" s="142"/>
      <c r="OWC8" s="142"/>
      <c r="OWD8" s="142"/>
      <c r="OWE8" s="142"/>
      <c r="OWF8" s="142"/>
      <c r="OWG8" s="142"/>
      <c r="OWH8" s="142"/>
      <c r="OWI8" s="142"/>
      <c r="OWJ8" s="142"/>
      <c r="OWK8" s="142"/>
      <c r="OWL8" s="142"/>
      <c r="OWM8" s="142"/>
      <c r="OWN8" s="142"/>
      <c r="OWO8" s="142"/>
      <c r="OWP8" s="142"/>
      <c r="OWQ8" s="142"/>
      <c r="OWR8" s="142"/>
      <c r="OWS8" s="142"/>
      <c r="OWT8" s="142"/>
      <c r="OWU8" s="142"/>
      <c r="OWV8" s="142"/>
      <c r="OWW8" s="142"/>
      <c r="OWX8" s="142"/>
      <c r="OWY8" s="142"/>
      <c r="OWZ8" s="142"/>
      <c r="OXA8" s="142"/>
      <c r="OXB8" s="142"/>
      <c r="OXC8" s="142"/>
      <c r="OXD8" s="142"/>
      <c r="OXE8" s="142"/>
      <c r="OXF8" s="142"/>
      <c r="OXG8" s="142"/>
      <c r="OXH8" s="142"/>
      <c r="OXI8" s="142"/>
      <c r="OXJ8" s="142"/>
      <c r="OXK8" s="142"/>
      <c r="OXL8" s="142"/>
      <c r="OXM8" s="142"/>
      <c r="OXN8" s="142"/>
      <c r="OXO8" s="142"/>
      <c r="OXP8" s="142"/>
      <c r="OXQ8" s="142"/>
      <c r="OXR8" s="142"/>
      <c r="OXS8" s="142"/>
      <c r="OXT8" s="142"/>
      <c r="OXU8" s="142"/>
      <c r="OXV8" s="142"/>
      <c r="OXW8" s="142"/>
      <c r="OXX8" s="142"/>
      <c r="OXY8" s="142"/>
      <c r="OXZ8" s="142"/>
      <c r="OYA8" s="142"/>
      <c r="OYB8" s="142"/>
      <c r="OYC8" s="142"/>
      <c r="OYD8" s="142"/>
      <c r="OYE8" s="142"/>
      <c r="OYF8" s="142"/>
      <c r="OYG8" s="142"/>
      <c r="OYH8" s="142"/>
      <c r="OYI8" s="142"/>
      <c r="OYJ8" s="142"/>
      <c r="OYK8" s="142"/>
      <c r="OYL8" s="142"/>
      <c r="OYM8" s="142"/>
      <c r="OYN8" s="142"/>
      <c r="OYO8" s="142"/>
      <c r="OYP8" s="142"/>
      <c r="OYQ8" s="142"/>
      <c r="OYR8" s="142"/>
      <c r="OYS8" s="142"/>
      <c r="OYT8" s="142"/>
      <c r="OYU8" s="142"/>
      <c r="OYV8" s="142"/>
      <c r="OYW8" s="142"/>
      <c r="OYX8" s="142"/>
      <c r="OYY8" s="142"/>
      <c r="OYZ8" s="142"/>
      <c r="OZA8" s="142"/>
      <c r="OZB8" s="142"/>
      <c r="OZC8" s="142"/>
      <c r="OZD8" s="142"/>
      <c r="OZE8" s="142"/>
      <c r="OZF8" s="142"/>
      <c r="OZG8" s="142"/>
      <c r="OZH8" s="142"/>
      <c r="OZI8" s="142"/>
      <c r="OZJ8" s="142"/>
      <c r="OZK8" s="142"/>
      <c r="OZL8" s="142"/>
      <c r="OZM8" s="142"/>
      <c r="OZN8" s="142"/>
      <c r="OZO8" s="142"/>
      <c r="OZP8" s="142"/>
      <c r="OZQ8" s="142"/>
      <c r="OZR8" s="142"/>
      <c r="OZS8" s="142"/>
      <c r="OZT8" s="142"/>
      <c r="OZU8" s="142"/>
      <c r="OZV8" s="142"/>
      <c r="OZW8" s="142"/>
      <c r="OZX8" s="142"/>
      <c r="OZY8" s="142"/>
      <c r="OZZ8" s="142"/>
      <c r="PAA8" s="142"/>
      <c r="PAB8" s="142"/>
      <c r="PAC8" s="142"/>
      <c r="PAD8" s="142"/>
      <c r="PAE8" s="142"/>
      <c r="PAF8" s="142"/>
      <c r="PAG8" s="142"/>
      <c r="PAH8" s="142"/>
      <c r="PAI8" s="142"/>
      <c r="PAJ8" s="142"/>
      <c r="PAK8" s="142"/>
      <c r="PAL8" s="142"/>
      <c r="PAM8" s="142"/>
      <c r="PAN8" s="142"/>
      <c r="PAO8" s="142"/>
      <c r="PAP8" s="142"/>
      <c r="PAQ8" s="142"/>
      <c r="PAR8" s="142"/>
      <c r="PAS8" s="142"/>
      <c r="PAT8" s="142"/>
      <c r="PAU8" s="142"/>
      <c r="PAV8" s="142"/>
      <c r="PAW8" s="142"/>
      <c r="PAX8" s="142"/>
      <c r="PAY8" s="142"/>
      <c r="PAZ8" s="142"/>
      <c r="PBA8" s="142"/>
      <c r="PBB8" s="142"/>
      <c r="PBC8" s="142"/>
      <c r="PBD8" s="142"/>
      <c r="PBE8" s="142"/>
      <c r="PBF8" s="142"/>
      <c r="PBG8" s="142"/>
      <c r="PBH8" s="142"/>
      <c r="PBI8" s="142"/>
      <c r="PBJ8" s="142"/>
      <c r="PBK8" s="142"/>
      <c r="PBL8" s="142"/>
      <c r="PBM8" s="142"/>
      <c r="PBN8" s="142"/>
      <c r="PBO8" s="142"/>
      <c r="PBP8" s="142"/>
      <c r="PBQ8" s="142"/>
      <c r="PBR8" s="142"/>
      <c r="PBS8" s="142"/>
      <c r="PBT8" s="142"/>
      <c r="PBU8" s="142"/>
      <c r="PBV8" s="142"/>
      <c r="PBW8" s="142"/>
      <c r="PBX8" s="142"/>
      <c r="PBY8" s="142"/>
      <c r="PBZ8" s="142"/>
      <c r="PCA8" s="142"/>
      <c r="PCB8" s="142"/>
      <c r="PCC8" s="142"/>
      <c r="PCD8" s="142"/>
      <c r="PCE8" s="142"/>
      <c r="PCF8" s="142"/>
      <c r="PCG8" s="142"/>
      <c r="PCH8" s="142"/>
      <c r="PCI8" s="142"/>
      <c r="PCJ8" s="142"/>
      <c r="PCK8" s="142"/>
      <c r="PCL8" s="142"/>
      <c r="PCM8" s="142"/>
      <c r="PCN8" s="142"/>
      <c r="PCO8" s="142"/>
      <c r="PCP8" s="142"/>
      <c r="PCQ8" s="142"/>
      <c r="PCR8" s="142"/>
      <c r="PCS8" s="142"/>
      <c r="PCT8" s="142"/>
      <c r="PCU8" s="142"/>
      <c r="PCV8" s="142"/>
      <c r="PCW8" s="142"/>
      <c r="PCX8" s="142"/>
      <c r="PCY8" s="142"/>
      <c r="PCZ8" s="142"/>
      <c r="PDA8" s="142"/>
      <c r="PDB8" s="142"/>
      <c r="PDC8" s="142"/>
      <c r="PDD8" s="142"/>
      <c r="PDE8" s="142"/>
      <c r="PDF8" s="142"/>
      <c r="PDG8" s="142"/>
      <c r="PDH8" s="142"/>
      <c r="PDI8" s="142"/>
      <c r="PDJ8" s="142"/>
      <c r="PDK8" s="142"/>
      <c r="PDL8" s="142"/>
      <c r="PDM8" s="142"/>
      <c r="PDN8" s="142"/>
      <c r="PDO8" s="142"/>
      <c r="PDP8" s="142"/>
      <c r="PDQ8" s="142"/>
      <c r="PDR8" s="142"/>
      <c r="PDS8" s="142"/>
      <c r="PDT8" s="142"/>
      <c r="PDU8" s="142"/>
      <c r="PDV8" s="142"/>
      <c r="PDW8" s="142"/>
      <c r="PDX8" s="142"/>
      <c r="PDY8" s="142"/>
      <c r="PDZ8" s="142"/>
      <c r="PEA8" s="142"/>
      <c r="PEB8" s="142"/>
      <c r="PEC8" s="142"/>
      <c r="PED8" s="142"/>
      <c r="PEE8" s="142"/>
      <c r="PEF8" s="142"/>
      <c r="PEG8" s="142"/>
      <c r="PEH8" s="142"/>
      <c r="PEI8" s="142"/>
      <c r="PEJ8" s="142"/>
      <c r="PEK8" s="142"/>
      <c r="PEL8" s="142"/>
      <c r="PEM8" s="142"/>
      <c r="PEN8" s="142"/>
      <c r="PEO8" s="142"/>
      <c r="PEP8" s="142"/>
      <c r="PEQ8" s="142"/>
      <c r="PER8" s="142"/>
      <c r="PES8" s="142"/>
      <c r="PET8" s="142"/>
      <c r="PEU8" s="142"/>
      <c r="PEV8" s="142"/>
      <c r="PEW8" s="142"/>
      <c r="PEX8" s="142"/>
      <c r="PEY8" s="142"/>
      <c r="PEZ8" s="142"/>
      <c r="PFA8" s="142"/>
      <c r="PFB8" s="142"/>
      <c r="PFC8" s="142"/>
      <c r="PFD8" s="142"/>
      <c r="PFE8" s="142"/>
      <c r="PFF8" s="142"/>
      <c r="PFG8" s="142"/>
      <c r="PFH8" s="142"/>
      <c r="PFI8" s="142"/>
      <c r="PFJ8" s="142"/>
      <c r="PFK8" s="142"/>
      <c r="PFL8" s="142"/>
      <c r="PFM8" s="142"/>
      <c r="PFN8" s="142"/>
      <c r="PFO8" s="142"/>
      <c r="PFP8" s="142"/>
      <c r="PFQ8" s="142"/>
      <c r="PFR8" s="142"/>
      <c r="PFS8" s="142"/>
      <c r="PFT8" s="142"/>
      <c r="PFU8" s="142"/>
      <c r="PFV8" s="142"/>
      <c r="PFW8" s="142"/>
      <c r="PFX8" s="142"/>
      <c r="PFY8" s="142"/>
      <c r="PFZ8" s="142"/>
      <c r="PGA8" s="142"/>
      <c r="PGB8" s="142"/>
      <c r="PGC8" s="142"/>
      <c r="PGD8" s="142"/>
      <c r="PGE8" s="142"/>
      <c r="PGF8" s="142"/>
      <c r="PGG8" s="142"/>
      <c r="PGH8" s="142"/>
      <c r="PGI8" s="142"/>
      <c r="PGJ8" s="142"/>
      <c r="PGK8" s="142"/>
      <c r="PGL8" s="142"/>
      <c r="PGM8" s="142"/>
      <c r="PGN8" s="142"/>
      <c r="PGO8" s="142"/>
      <c r="PGP8" s="142"/>
      <c r="PGQ8" s="142"/>
      <c r="PGR8" s="142"/>
      <c r="PGS8" s="142"/>
      <c r="PGT8" s="142"/>
      <c r="PGU8" s="142"/>
      <c r="PGV8" s="142"/>
      <c r="PGW8" s="142"/>
      <c r="PGX8" s="142"/>
      <c r="PGY8" s="142"/>
      <c r="PGZ8" s="142"/>
      <c r="PHA8" s="142"/>
      <c r="PHB8" s="142"/>
      <c r="PHC8" s="142"/>
      <c r="PHD8" s="142"/>
      <c r="PHE8" s="142"/>
      <c r="PHF8" s="142"/>
      <c r="PHG8" s="142"/>
      <c r="PHH8" s="142"/>
      <c r="PHI8" s="142"/>
      <c r="PHJ8" s="142"/>
      <c r="PHK8" s="142"/>
      <c r="PHL8" s="142"/>
      <c r="PHM8" s="142"/>
      <c r="PHN8" s="142"/>
      <c r="PHO8" s="142"/>
      <c r="PHP8" s="142"/>
      <c r="PHQ8" s="142"/>
      <c r="PHR8" s="142"/>
      <c r="PHS8" s="142"/>
      <c r="PHT8" s="142"/>
      <c r="PHU8" s="142"/>
      <c r="PHV8" s="142"/>
      <c r="PHW8" s="142"/>
      <c r="PHX8" s="142"/>
      <c r="PHY8" s="142"/>
      <c r="PHZ8" s="142"/>
      <c r="PIA8" s="142"/>
      <c r="PIB8" s="142"/>
      <c r="PIC8" s="142"/>
      <c r="PID8" s="142"/>
      <c r="PIE8" s="142"/>
      <c r="PIF8" s="142"/>
      <c r="PIG8" s="142"/>
      <c r="PIH8" s="142"/>
      <c r="PII8" s="142"/>
      <c r="PIJ8" s="142"/>
      <c r="PIK8" s="142"/>
      <c r="PIL8" s="142"/>
      <c r="PIM8" s="142"/>
      <c r="PIN8" s="142"/>
      <c r="PIO8" s="142"/>
      <c r="PIP8" s="142"/>
      <c r="PIQ8" s="142"/>
      <c r="PIR8" s="142"/>
      <c r="PIS8" s="142"/>
      <c r="PIT8" s="142"/>
      <c r="PIU8" s="142"/>
      <c r="PIV8" s="142"/>
      <c r="PIW8" s="142"/>
      <c r="PIX8" s="142"/>
      <c r="PIY8" s="142"/>
      <c r="PIZ8" s="142"/>
      <c r="PJA8" s="142"/>
      <c r="PJB8" s="142"/>
      <c r="PJC8" s="142"/>
      <c r="PJD8" s="142"/>
      <c r="PJE8" s="142"/>
      <c r="PJF8" s="142"/>
      <c r="PJG8" s="142"/>
      <c r="PJH8" s="142"/>
      <c r="PJI8" s="142"/>
      <c r="PJJ8" s="142"/>
      <c r="PJK8" s="142"/>
      <c r="PJL8" s="142"/>
      <c r="PJM8" s="142"/>
      <c r="PJN8" s="142"/>
      <c r="PJO8" s="142"/>
      <c r="PJP8" s="142"/>
      <c r="PJQ8" s="142"/>
      <c r="PJR8" s="142"/>
      <c r="PJS8" s="142"/>
      <c r="PJT8" s="142"/>
      <c r="PJU8" s="142"/>
      <c r="PJV8" s="142"/>
      <c r="PJW8" s="142"/>
      <c r="PJX8" s="142"/>
      <c r="PJY8" s="142"/>
      <c r="PJZ8" s="142"/>
      <c r="PKA8" s="142"/>
      <c r="PKB8" s="142"/>
      <c r="PKC8" s="142"/>
      <c r="PKD8" s="142"/>
      <c r="PKE8" s="142"/>
      <c r="PKF8" s="142"/>
      <c r="PKG8" s="142"/>
      <c r="PKH8" s="142"/>
      <c r="PKI8" s="142"/>
      <c r="PKJ8" s="142"/>
      <c r="PKK8" s="142"/>
      <c r="PKL8" s="142"/>
      <c r="PKM8" s="142"/>
      <c r="PKN8" s="142"/>
      <c r="PKO8" s="142"/>
      <c r="PKP8" s="142"/>
      <c r="PKQ8" s="142"/>
      <c r="PKR8" s="142"/>
      <c r="PKS8" s="142"/>
      <c r="PKT8" s="142"/>
      <c r="PKU8" s="142"/>
      <c r="PKV8" s="142"/>
      <c r="PKW8" s="142"/>
      <c r="PKX8" s="142"/>
      <c r="PKY8" s="142"/>
      <c r="PKZ8" s="142"/>
      <c r="PLA8" s="142"/>
      <c r="PLB8" s="142"/>
      <c r="PLC8" s="142"/>
      <c r="PLD8" s="142"/>
      <c r="PLE8" s="142"/>
      <c r="PLF8" s="142"/>
      <c r="PLG8" s="142"/>
      <c r="PLH8" s="142"/>
      <c r="PLI8" s="142"/>
      <c r="PLJ8" s="142"/>
      <c r="PLK8" s="142"/>
      <c r="PLL8" s="142"/>
      <c r="PLM8" s="142"/>
      <c r="PLN8" s="142"/>
      <c r="PLO8" s="142"/>
      <c r="PLP8" s="142"/>
      <c r="PLQ8" s="142"/>
      <c r="PLR8" s="142"/>
      <c r="PLS8" s="142"/>
      <c r="PLT8" s="142"/>
      <c r="PLU8" s="142"/>
      <c r="PLV8" s="142"/>
      <c r="PLW8" s="142"/>
      <c r="PLX8" s="142"/>
      <c r="PLY8" s="142"/>
      <c r="PLZ8" s="142"/>
      <c r="PMA8" s="142"/>
      <c r="PMB8" s="142"/>
      <c r="PMC8" s="142"/>
      <c r="PMD8" s="142"/>
      <c r="PME8" s="142"/>
      <c r="PMF8" s="142"/>
      <c r="PMG8" s="142"/>
      <c r="PMH8" s="142"/>
      <c r="PMI8" s="142"/>
      <c r="PMJ8" s="142"/>
      <c r="PMK8" s="142"/>
      <c r="PML8" s="142"/>
      <c r="PMM8" s="142"/>
      <c r="PMN8" s="142"/>
      <c r="PMO8" s="142"/>
      <c r="PMP8" s="142"/>
      <c r="PMQ8" s="142"/>
      <c r="PMR8" s="142"/>
      <c r="PMS8" s="142"/>
      <c r="PMT8" s="142"/>
      <c r="PMU8" s="142"/>
      <c r="PMV8" s="142"/>
      <c r="PMW8" s="142"/>
      <c r="PMX8" s="142"/>
      <c r="PMY8" s="142"/>
      <c r="PMZ8" s="142"/>
      <c r="PNA8" s="142"/>
      <c r="PNB8" s="142"/>
      <c r="PNC8" s="142"/>
      <c r="PND8" s="142"/>
      <c r="PNE8" s="142"/>
      <c r="PNF8" s="142"/>
      <c r="PNG8" s="142"/>
      <c r="PNH8" s="142"/>
      <c r="PNI8" s="142"/>
      <c r="PNJ8" s="142"/>
      <c r="PNK8" s="142"/>
      <c r="PNL8" s="142"/>
      <c r="PNM8" s="142"/>
      <c r="PNN8" s="142"/>
      <c r="PNO8" s="142"/>
      <c r="PNP8" s="142"/>
      <c r="PNQ8" s="142"/>
      <c r="PNR8" s="142"/>
      <c r="PNS8" s="142"/>
      <c r="PNT8" s="142"/>
      <c r="PNU8" s="142"/>
      <c r="PNV8" s="142"/>
      <c r="PNW8" s="142"/>
      <c r="PNX8" s="142"/>
      <c r="PNY8" s="142"/>
      <c r="PNZ8" s="142"/>
      <c r="POA8" s="142"/>
      <c r="POB8" s="142"/>
      <c r="POC8" s="142"/>
      <c r="POD8" s="142"/>
      <c r="POE8" s="142"/>
      <c r="POF8" s="142"/>
      <c r="POG8" s="142"/>
      <c r="POH8" s="142"/>
      <c r="POI8" s="142"/>
      <c r="POJ8" s="142"/>
      <c r="POK8" s="142"/>
      <c r="POL8" s="142"/>
      <c r="POM8" s="142"/>
      <c r="PON8" s="142"/>
      <c r="POO8" s="142"/>
      <c r="POP8" s="142"/>
      <c r="POQ8" s="142"/>
      <c r="POR8" s="142"/>
      <c r="POS8" s="142"/>
      <c r="POT8" s="142"/>
      <c r="POU8" s="142"/>
      <c r="POV8" s="142"/>
      <c r="POW8" s="142"/>
      <c r="POX8" s="142"/>
      <c r="POY8" s="142"/>
      <c r="POZ8" s="142"/>
      <c r="PPA8" s="142"/>
      <c r="PPB8" s="142"/>
      <c r="PPC8" s="142"/>
      <c r="PPD8" s="142"/>
      <c r="PPE8" s="142"/>
      <c r="PPF8" s="142"/>
      <c r="PPG8" s="142"/>
      <c r="PPH8" s="142"/>
      <c r="PPI8" s="142"/>
      <c r="PPJ8" s="142"/>
      <c r="PPK8" s="142"/>
      <c r="PPL8" s="142"/>
      <c r="PPM8" s="142"/>
      <c r="PPN8" s="142"/>
      <c r="PPO8" s="142"/>
      <c r="PPP8" s="142"/>
      <c r="PPQ8" s="142"/>
      <c r="PPR8" s="142"/>
      <c r="PPS8" s="142"/>
      <c r="PPT8" s="142"/>
      <c r="PPU8" s="142"/>
      <c r="PPV8" s="142"/>
      <c r="PPW8" s="142"/>
      <c r="PPX8" s="142"/>
      <c r="PPY8" s="142"/>
      <c r="PPZ8" s="142"/>
      <c r="PQA8" s="142"/>
      <c r="PQB8" s="142"/>
      <c r="PQC8" s="142"/>
      <c r="PQD8" s="142"/>
      <c r="PQE8" s="142"/>
      <c r="PQF8" s="142"/>
      <c r="PQG8" s="142"/>
      <c r="PQH8" s="142"/>
      <c r="PQI8" s="142"/>
      <c r="PQJ8" s="142"/>
      <c r="PQK8" s="142"/>
      <c r="PQL8" s="142"/>
      <c r="PQM8" s="142"/>
      <c r="PQN8" s="142"/>
      <c r="PQO8" s="142"/>
      <c r="PQP8" s="142"/>
      <c r="PQQ8" s="142"/>
      <c r="PQR8" s="142"/>
      <c r="PQS8" s="142"/>
      <c r="PQT8" s="142"/>
      <c r="PQU8" s="142"/>
      <c r="PQV8" s="142"/>
      <c r="PQW8" s="142"/>
      <c r="PQX8" s="142"/>
      <c r="PQY8" s="142"/>
      <c r="PQZ8" s="142"/>
      <c r="PRA8" s="142"/>
      <c r="PRB8" s="142"/>
      <c r="PRC8" s="142"/>
      <c r="PRD8" s="142"/>
      <c r="PRE8" s="142"/>
      <c r="PRF8" s="142"/>
      <c r="PRG8" s="142"/>
      <c r="PRH8" s="142"/>
      <c r="PRI8" s="142"/>
      <c r="PRJ8" s="142"/>
      <c r="PRK8" s="142"/>
      <c r="PRL8" s="142"/>
      <c r="PRM8" s="142"/>
      <c r="PRN8" s="142"/>
      <c r="PRO8" s="142"/>
      <c r="PRP8" s="142"/>
      <c r="PRQ8" s="142"/>
      <c r="PRR8" s="142"/>
      <c r="PRS8" s="142"/>
      <c r="PRT8" s="142"/>
      <c r="PRU8" s="142"/>
      <c r="PRV8" s="142"/>
      <c r="PRW8" s="142"/>
      <c r="PRX8" s="142"/>
      <c r="PRY8" s="142"/>
      <c r="PRZ8" s="142"/>
      <c r="PSA8" s="142"/>
      <c r="PSB8" s="142"/>
      <c r="PSC8" s="142"/>
      <c r="PSD8" s="142"/>
      <c r="PSE8" s="142"/>
      <c r="PSF8" s="142"/>
      <c r="PSG8" s="142"/>
      <c r="PSH8" s="142"/>
      <c r="PSI8" s="142"/>
      <c r="PSJ8" s="142"/>
      <c r="PSK8" s="142"/>
      <c r="PSL8" s="142"/>
      <c r="PSM8" s="142"/>
      <c r="PSN8" s="142"/>
      <c r="PSO8" s="142"/>
      <c r="PSP8" s="142"/>
      <c r="PSQ8" s="142"/>
      <c r="PSR8" s="142"/>
      <c r="PSS8" s="142"/>
      <c r="PST8" s="142"/>
      <c r="PSU8" s="142"/>
      <c r="PSV8" s="142"/>
      <c r="PSW8" s="142"/>
      <c r="PSX8" s="142"/>
      <c r="PSY8" s="142"/>
      <c r="PSZ8" s="142"/>
      <c r="PTA8" s="142"/>
      <c r="PTB8" s="142"/>
      <c r="PTC8" s="142"/>
      <c r="PTD8" s="142"/>
      <c r="PTE8" s="142"/>
      <c r="PTF8" s="142"/>
      <c r="PTG8" s="142"/>
      <c r="PTH8" s="142"/>
      <c r="PTI8" s="142"/>
      <c r="PTJ8" s="142"/>
      <c r="PTK8" s="142"/>
      <c r="PTL8" s="142"/>
      <c r="PTM8" s="142"/>
      <c r="PTN8" s="142"/>
      <c r="PTO8" s="142"/>
      <c r="PTP8" s="142"/>
      <c r="PTQ8" s="142"/>
      <c r="PTR8" s="142"/>
      <c r="PTS8" s="142"/>
      <c r="PTT8" s="142"/>
      <c r="PTU8" s="142"/>
      <c r="PTV8" s="142"/>
      <c r="PTW8" s="142"/>
      <c r="PTX8" s="142"/>
      <c r="PTY8" s="142"/>
      <c r="PTZ8" s="142"/>
      <c r="PUA8" s="142"/>
      <c r="PUB8" s="142"/>
      <c r="PUC8" s="142"/>
      <c r="PUD8" s="142"/>
      <c r="PUE8" s="142"/>
      <c r="PUF8" s="142"/>
      <c r="PUG8" s="142"/>
      <c r="PUH8" s="142"/>
      <c r="PUI8" s="142"/>
      <c r="PUJ8" s="142"/>
      <c r="PUK8" s="142"/>
      <c r="PUL8" s="142"/>
      <c r="PUM8" s="142"/>
      <c r="PUN8" s="142"/>
      <c r="PUO8" s="142"/>
      <c r="PUP8" s="142"/>
      <c r="PUQ8" s="142"/>
      <c r="PUR8" s="142"/>
      <c r="PUS8" s="142"/>
      <c r="PUT8" s="142"/>
      <c r="PUU8" s="142"/>
      <c r="PUV8" s="142"/>
      <c r="PUW8" s="142"/>
      <c r="PUX8" s="142"/>
      <c r="PUY8" s="142"/>
      <c r="PUZ8" s="142"/>
      <c r="PVA8" s="142"/>
      <c r="PVB8" s="142"/>
      <c r="PVC8" s="142"/>
      <c r="PVD8" s="142"/>
      <c r="PVE8" s="142"/>
      <c r="PVF8" s="142"/>
      <c r="PVG8" s="142"/>
      <c r="PVH8" s="142"/>
      <c r="PVI8" s="142"/>
      <c r="PVJ8" s="142"/>
      <c r="PVK8" s="142"/>
      <c r="PVL8" s="142"/>
      <c r="PVM8" s="142"/>
      <c r="PVN8" s="142"/>
      <c r="PVO8" s="142"/>
      <c r="PVP8" s="142"/>
      <c r="PVQ8" s="142"/>
      <c r="PVR8" s="142"/>
      <c r="PVS8" s="142"/>
      <c r="PVT8" s="142"/>
      <c r="PVU8" s="142"/>
      <c r="PVV8" s="142"/>
      <c r="PVW8" s="142"/>
      <c r="PVX8" s="142"/>
      <c r="PVY8" s="142"/>
      <c r="PVZ8" s="142"/>
      <c r="PWA8" s="142"/>
      <c r="PWB8" s="142"/>
      <c r="PWC8" s="142"/>
      <c r="PWD8" s="142"/>
      <c r="PWE8" s="142"/>
      <c r="PWF8" s="142"/>
      <c r="PWG8" s="142"/>
      <c r="PWH8" s="142"/>
      <c r="PWI8" s="142"/>
      <c r="PWJ8" s="142"/>
      <c r="PWK8" s="142"/>
      <c r="PWL8" s="142"/>
      <c r="PWM8" s="142"/>
      <c r="PWN8" s="142"/>
      <c r="PWO8" s="142"/>
      <c r="PWP8" s="142"/>
      <c r="PWQ8" s="142"/>
      <c r="PWR8" s="142"/>
      <c r="PWS8" s="142"/>
      <c r="PWT8" s="142"/>
      <c r="PWU8" s="142"/>
      <c r="PWV8" s="142"/>
      <c r="PWW8" s="142"/>
      <c r="PWX8" s="142"/>
      <c r="PWY8" s="142"/>
      <c r="PWZ8" s="142"/>
      <c r="PXA8" s="142"/>
      <c r="PXB8" s="142"/>
      <c r="PXC8" s="142"/>
      <c r="PXD8" s="142"/>
      <c r="PXE8" s="142"/>
      <c r="PXF8" s="142"/>
      <c r="PXG8" s="142"/>
      <c r="PXH8" s="142"/>
      <c r="PXI8" s="142"/>
      <c r="PXJ8" s="142"/>
      <c r="PXK8" s="142"/>
      <c r="PXL8" s="142"/>
      <c r="PXM8" s="142"/>
      <c r="PXN8" s="142"/>
      <c r="PXO8" s="142"/>
      <c r="PXP8" s="142"/>
      <c r="PXQ8" s="142"/>
      <c r="PXR8" s="142"/>
      <c r="PXS8" s="142"/>
      <c r="PXT8" s="142"/>
      <c r="PXU8" s="142"/>
      <c r="PXV8" s="142"/>
      <c r="PXW8" s="142"/>
      <c r="PXX8" s="142"/>
      <c r="PXY8" s="142"/>
      <c r="PXZ8" s="142"/>
      <c r="PYA8" s="142"/>
      <c r="PYB8" s="142"/>
      <c r="PYC8" s="142"/>
      <c r="PYD8" s="142"/>
      <c r="PYE8" s="142"/>
      <c r="PYF8" s="142"/>
      <c r="PYG8" s="142"/>
      <c r="PYH8" s="142"/>
      <c r="PYI8" s="142"/>
      <c r="PYJ8" s="142"/>
      <c r="PYK8" s="142"/>
      <c r="PYL8" s="142"/>
      <c r="PYM8" s="142"/>
      <c r="PYN8" s="142"/>
      <c r="PYO8" s="142"/>
      <c r="PYP8" s="142"/>
      <c r="PYQ8" s="142"/>
      <c r="PYR8" s="142"/>
      <c r="PYS8" s="142"/>
      <c r="PYT8" s="142"/>
      <c r="PYU8" s="142"/>
      <c r="PYV8" s="142"/>
      <c r="PYW8" s="142"/>
      <c r="PYX8" s="142"/>
      <c r="PYY8" s="142"/>
      <c r="PYZ8" s="142"/>
      <c r="PZA8" s="142"/>
      <c r="PZB8" s="142"/>
      <c r="PZC8" s="142"/>
      <c r="PZD8" s="142"/>
      <c r="PZE8" s="142"/>
      <c r="PZF8" s="142"/>
      <c r="PZG8" s="142"/>
      <c r="PZH8" s="142"/>
      <c r="PZI8" s="142"/>
      <c r="PZJ8" s="142"/>
      <c r="PZK8" s="142"/>
      <c r="PZL8" s="142"/>
      <c r="PZM8" s="142"/>
      <c r="PZN8" s="142"/>
      <c r="PZO8" s="142"/>
      <c r="PZP8" s="142"/>
      <c r="PZQ8" s="142"/>
      <c r="PZR8" s="142"/>
      <c r="PZS8" s="142"/>
      <c r="PZT8" s="142"/>
      <c r="PZU8" s="142"/>
      <c r="PZV8" s="142"/>
      <c r="PZW8" s="142"/>
      <c r="PZX8" s="142"/>
      <c r="PZY8" s="142"/>
      <c r="PZZ8" s="142"/>
      <c r="QAA8" s="142"/>
      <c r="QAB8" s="142"/>
      <c r="QAC8" s="142"/>
      <c r="QAD8" s="142"/>
      <c r="QAE8" s="142"/>
      <c r="QAF8" s="142"/>
      <c r="QAG8" s="142"/>
      <c r="QAH8" s="142"/>
      <c r="QAI8" s="142"/>
      <c r="QAJ8" s="142"/>
      <c r="QAK8" s="142"/>
      <c r="QAL8" s="142"/>
      <c r="QAM8" s="142"/>
      <c r="QAN8" s="142"/>
      <c r="QAO8" s="142"/>
      <c r="QAP8" s="142"/>
      <c r="QAQ8" s="142"/>
      <c r="QAR8" s="142"/>
      <c r="QAS8" s="142"/>
      <c r="QAT8" s="142"/>
      <c r="QAU8" s="142"/>
      <c r="QAV8" s="142"/>
      <c r="QAW8" s="142"/>
      <c r="QAX8" s="142"/>
      <c r="QAY8" s="142"/>
      <c r="QAZ8" s="142"/>
      <c r="QBA8" s="142"/>
      <c r="QBB8" s="142"/>
      <c r="QBC8" s="142"/>
      <c r="QBD8" s="142"/>
      <c r="QBE8" s="142"/>
      <c r="QBF8" s="142"/>
      <c r="QBG8" s="142"/>
      <c r="QBH8" s="142"/>
      <c r="QBI8" s="142"/>
      <c r="QBJ8" s="142"/>
      <c r="QBK8" s="142"/>
      <c r="QBL8" s="142"/>
      <c r="QBM8" s="142"/>
      <c r="QBN8" s="142"/>
      <c r="QBO8" s="142"/>
      <c r="QBP8" s="142"/>
      <c r="QBQ8" s="142"/>
      <c r="QBR8" s="142"/>
      <c r="QBS8" s="142"/>
      <c r="QBT8" s="142"/>
      <c r="QBU8" s="142"/>
      <c r="QBV8" s="142"/>
      <c r="QBW8" s="142"/>
      <c r="QBX8" s="142"/>
      <c r="QBY8" s="142"/>
      <c r="QBZ8" s="142"/>
      <c r="QCA8" s="142"/>
      <c r="QCB8" s="142"/>
      <c r="QCC8" s="142"/>
      <c r="QCD8" s="142"/>
      <c r="QCE8" s="142"/>
      <c r="QCF8" s="142"/>
      <c r="QCG8" s="142"/>
      <c r="QCH8" s="142"/>
      <c r="QCI8" s="142"/>
      <c r="QCJ8" s="142"/>
      <c r="QCK8" s="142"/>
      <c r="QCL8" s="142"/>
      <c r="QCM8" s="142"/>
      <c r="QCN8" s="142"/>
      <c r="QCO8" s="142"/>
      <c r="QCP8" s="142"/>
      <c r="QCQ8" s="142"/>
      <c r="QCR8" s="142"/>
      <c r="QCS8" s="142"/>
      <c r="QCT8" s="142"/>
      <c r="QCU8" s="142"/>
      <c r="QCV8" s="142"/>
      <c r="QCW8" s="142"/>
      <c r="QCX8" s="142"/>
      <c r="QCY8" s="142"/>
      <c r="QCZ8" s="142"/>
      <c r="QDA8" s="142"/>
      <c r="QDB8" s="142"/>
      <c r="QDC8" s="142"/>
      <c r="QDD8" s="142"/>
      <c r="QDE8" s="142"/>
      <c r="QDF8" s="142"/>
      <c r="QDG8" s="142"/>
      <c r="QDH8" s="142"/>
      <c r="QDI8" s="142"/>
      <c r="QDJ8" s="142"/>
      <c r="QDK8" s="142"/>
      <c r="QDL8" s="142"/>
      <c r="QDM8" s="142"/>
      <c r="QDN8" s="142"/>
      <c r="QDO8" s="142"/>
      <c r="QDP8" s="142"/>
      <c r="QDQ8" s="142"/>
      <c r="QDR8" s="142"/>
      <c r="QDS8" s="142"/>
      <c r="QDT8" s="142"/>
      <c r="QDU8" s="142"/>
      <c r="QDV8" s="142"/>
      <c r="QDW8" s="142"/>
      <c r="QDX8" s="142"/>
      <c r="QDY8" s="142"/>
      <c r="QDZ8" s="142"/>
      <c r="QEA8" s="142"/>
      <c r="QEB8" s="142"/>
      <c r="QEC8" s="142"/>
      <c r="QED8" s="142"/>
      <c r="QEE8" s="142"/>
      <c r="QEF8" s="142"/>
      <c r="QEG8" s="142"/>
      <c r="QEH8" s="142"/>
      <c r="QEI8" s="142"/>
      <c r="QEJ8" s="142"/>
      <c r="QEK8" s="142"/>
      <c r="QEL8" s="142"/>
      <c r="QEM8" s="142"/>
      <c r="QEN8" s="142"/>
      <c r="QEO8" s="142"/>
      <c r="QEP8" s="142"/>
      <c r="QEQ8" s="142"/>
      <c r="QER8" s="142"/>
      <c r="QES8" s="142"/>
      <c r="QET8" s="142"/>
      <c r="QEU8" s="142"/>
      <c r="QEV8" s="142"/>
      <c r="QEW8" s="142"/>
      <c r="QEX8" s="142"/>
      <c r="QEY8" s="142"/>
      <c r="QEZ8" s="142"/>
      <c r="QFA8" s="142"/>
      <c r="QFB8" s="142"/>
      <c r="QFC8" s="142"/>
      <c r="QFD8" s="142"/>
      <c r="QFE8" s="142"/>
      <c r="QFF8" s="142"/>
      <c r="QFG8" s="142"/>
      <c r="QFH8" s="142"/>
      <c r="QFI8" s="142"/>
      <c r="QFJ8" s="142"/>
      <c r="QFK8" s="142"/>
      <c r="QFL8" s="142"/>
      <c r="QFM8" s="142"/>
      <c r="QFN8" s="142"/>
      <c r="QFO8" s="142"/>
      <c r="QFP8" s="142"/>
      <c r="QFQ8" s="142"/>
      <c r="QFR8" s="142"/>
      <c r="QFS8" s="142"/>
      <c r="QFT8" s="142"/>
      <c r="QFU8" s="142"/>
      <c r="QFV8" s="142"/>
      <c r="QFW8" s="142"/>
      <c r="QFX8" s="142"/>
      <c r="QFY8" s="142"/>
      <c r="QFZ8" s="142"/>
      <c r="QGA8" s="142"/>
      <c r="QGB8" s="142"/>
      <c r="QGC8" s="142"/>
      <c r="QGD8" s="142"/>
      <c r="QGE8" s="142"/>
      <c r="QGF8" s="142"/>
      <c r="QGG8" s="142"/>
      <c r="QGH8" s="142"/>
      <c r="QGI8" s="142"/>
      <c r="QGJ8" s="142"/>
      <c r="QGK8" s="142"/>
      <c r="QGL8" s="142"/>
      <c r="QGM8" s="142"/>
      <c r="QGN8" s="142"/>
      <c r="QGO8" s="142"/>
      <c r="QGP8" s="142"/>
      <c r="QGQ8" s="142"/>
      <c r="QGR8" s="142"/>
      <c r="QGS8" s="142"/>
      <c r="QGT8" s="142"/>
      <c r="QGU8" s="142"/>
      <c r="QGV8" s="142"/>
      <c r="QGW8" s="142"/>
      <c r="QGX8" s="142"/>
      <c r="QGY8" s="142"/>
      <c r="QGZ8" s="142"/>
      <c r="QHA8" s="142"/>
      <c r="QHB8" s="142"/>
      <c r="QHC8" s="142"/>
      <c r="QHD8" s="142"/>
      <c r="QHE8" s="142"/>
      <c r="QHF8" s="142"/>
      <c r="QHG8" s="142"/>
      <c r="QHH8" s="142"/>
      <c r="QHI8" s="142"/>
      <c r="QHJ8" s="142"/>
      <c r="QHK8" s="142"/>
      <c r="QHL8" s="142"/>
      <c r="QHM8" s="142"/>
      <c r="QHN8" s="142"/>
      <c r="QHO8" s="142"/>
      <c r="QHP8" s="142"/>
      <c r="QHQ8" s="142"/>
      <c r="QHR8" s="142"/>
      <c r="QHS8" s="142"/>
      <c r="QHT8" s="142"/>
      <c r="QHU8" s="142"/>
      <c r="QHV8" s="142"/>
      <c r="QHW8" s="142"/>
      <c r="QHX8" s="142"/>
      <c r="QHY8" s="142"/>
      <c r="QHZ8" s="142"/>
      <c r="QIA8" s="142"/>
      <c r="QIB8" s="142"/>
      <c r="QIC8" s="142"/>
      <c r="QID8" s="142"/>
      <c r="QIE8" s="142"/>
      <c r="QIF8" s="142"/>
      <c r="QIG8" s="142"/>
      <c r="QIH8" s="142"/>
      <c r="QII8" s="142"/>
      <c r="QIJ8" s="142"/>
      <c r="QIK8" s="142"/>
      <c r="QIL8" s="142"/>
      <c r="QIM8" s="142"/>
      <c r="QIN8" s="142"/>
      <c r="QIO8" s="142"/>
      <c r="QIP8" s="142"/>
      <c r="QIQ8" s="142"/>
      <c r="QIR8" s="142"/>
      <c r="QIS8" s="142"/>
      <c r="QIT8" s="142"/>
      <c r="QIU8" s="142"/>
      <c r="QIV8" s="142"/>
      <c r="QIW8" s="142"/>
      <c r="QIX8" s="142"/>
      <c r="QIY8" s="142"/>
      <c r="QIZ8" s="142"/>
      <c r="QJA8" s="142"/>
      <c r="QJB8" s="142"/>
      <c r="QJC8" s="142"/>
      <c r="QJD8" s="142"/>
      <c r="QJE8" s="142"/>
      <c r="QJF8" s="142"/>
      <c r="QJG8" s="142"/>
      <c r="QJH8" s="142"/>
      <c r="QJI8" s="142"/>
      <c r="QJJ8" s="142"/>
      <c r="QJK8" s="142"/>
      <c r="QJL8" s="142"/>
      <c r="QJM8" s="142"/>
      <c r="QJN8" s="142"/>
      <c r="QJO8" s="142"/>
      <c r="QJP8" s="142"/>
      <c r="QJQ8" s="142"/>
      <c r="QJR8" s="142"/>
      <c r="QJS8" s="142"/>
      <c r="QJT8" s="142"/>
      <c r="QJU8" s="142"/>
      <c r="QJV8" s="142"/>
      <c r="QJW8" s="142"/>
      <c r="QJX8" s="142"/>
      <c r="QJY8" s="142"/>
      <c r="QJZ8" s="142"/>
      <c r="QKA8" s="142"/>
      <c r="QKB8" s="142"/>
      <c r="QKC8" s="142"/>
      <c r="QKD8" s="142"/>
      <c r="QKE8" s="142"/>
      <c r="QKF8" s="142"/>
      <c r="QKG8" s="142"/>
      <c r="QKH8" s="142"/>
      <c r="QKI8" s="142"/>
      <c r="QKJ8" s="142"/>
      <c r="QKK8" s="142"/>
      <c r="QKL8" s="142"/>
      <c r="QKM8" s="142"/>
      <c r="QKN8" s="142"/>
      <c r="QKO8" s="142"/>
      <c r="QKP8" s="142"/>
      <c r="QKQ8" s="142"/>
      <c r="QKR8" s="142"/>
      <c r="QKS8" s="142"/>
      <c r="QKT8" s="142"/>
      <c r="QKU8" s="142"/>
      <c r="QKV8" s="142"/>
      <c r="QKW8" s="142"/>
      <c r="QKX8" s="142"/>
      <c r="QKY8" s="142"/>
      <c r="QKZ8" s="142"/>
      <c r="QLA8" s="142"/>
      <c r="QLB8" s="142"/>
      <c r="QLC8" s="142"/>
      <c r="QLD8" s="142"/>
      <c r="QLE8" s="142"/>
      <c r="QLF8" s="142"/>
      <c r="QLG8" s="142"/>
      <c r="QLH8" s="142"/>
      <c r="QLI8" s="142"/>
      <c r="QLJ8" s="142"/>
      <c r="QLK8" s="142"/>
      <c r="QLL8" s="142"/>
      <c r="QLM8" s="142"/>
      <c r="QLN8" s="142"/>
      <c r="QLO8" s="142"/>
      <c r="QLP8" s="142"/>
      <c r="QLQ8" s="142"/>
      <c r="QLR8" s="142"/>
      <c r="QLS8" s="142"/>
      <c r="QLT8" s="142"/>
      <c r="QLU8" s="142"/>
      <c r="QLV8" s="142"/>
      <c r="QLW8" s="142"/>
      <c r="QLX8" s="142"/>
      <c r="QLY8" s="142"/>
      <c r="QLZ8" s="142"/>
      <c r="QMA8" s="142"/>
      <c r="QMB8" s="142"/>
      <c r="QMC8" s="142"/>
      <c r="QMD8" s="142"/>
      <c r="QME8" s="142"/>
      <c r="QMF8" s="142"/>
      <c r="QMG8" s="142"/>
      <c r="QMH8" s="142"/>
      <c r="QMI8" s="142"/>
      <c r="QMJ8" s="142"/>
      <c r="QMK8" s="142"/>
      <c r="QML8" s="142"/>
      <c r="QMM8" s="142"/>
      <c r="QMN8" s="142"/>
      <c r="QMO8" s="142"/>
      <c r="QMP8" s="142"/>
      <c r="QMQ8" s="142"/>
      <c r="QMR8" s="142"/>
      <c r="QMS8" s="142"/>
      <c r="QMT8" s="142"/>
      <c r="QMU8" s="142"/>
      <c r="QMV8" s="142"/>
      <c r="QMW8" s="142"/>
      <c r="QMX8" s="142"/>
      <c r="QMY8" s="142"/>
      <c r="QMZ8" s="142"/>
      <c r="QNA8" s="142"/>
      <c r="QNB8" s="142"/>
      <c r="QNC8" s="142"/>
      <c r="QND8" s="142"/>
      <c r="QNE8" s="142"/>
      <c r="QNF8" s="142"/>
      <c r="QNG8" s="142"/>
      <c r="QNH8" s="142"/>
      <c r="QNI8" s="142"/>
      <c r="QNJ8" s="142"/>
      <c r="QNK8" s="142"/>
      <c r="QNL8" s="142"/>
      <c r="QNM8" s="142"/>
      <c r="QNN8" s="142"/>
      <c r="QNO8" s="142"/>
      <c r="QNP8" s="142"/>
      <c r="QNQ8" s="142"/>
      <c r="QNR8" s="142"/>
      <c r="QNS8" s="142"/>
      <c r="QNT8" s="142"/>
      <c r="QNU8" s="142"/>
      <c r="QNV8" s="142"/>
      <c r="QNW8" s="142"/>
      <c r="QNX8" s="142"/>
      <c r="QNY8" s="142"/>
      <c r="QNZ8" s="142"/>
      <c r="QOA8" s="142"/>
      <c r="QOB8" s="142"/>
      <c r="QOC8" s="142"/>
      <c r="QOD8" s="142"/>
      <c r="QOE8" s="142"/>
      <c r="QOF8" s="142"/>
      <c r="QOG8" s="142"/>
      <c r="QOH8" s="142"/>
      <c r="QOI8" s="142"/>
      <c r="QOJ8" s="142"/>
      <c r="QOK8" s="142"/>
      <c r="QOL8" s="142"/>
      <c r="QOM8" s="142"/>
      <c r="QON8" s="142"/>
      <c r="QOO8" s="142"/>
      <c r="QOP8" s="142"/>
      <c r="QOQ8" s="142"/>
      <c r="QOR8" s="142"/>
      <c r="QOS8" s="142"/>
      <c r="QOT8" s="142"/>
      <c r="QOU8" s="142"/>
      <c r="QOV8" s="142"/>
      <c r="QOW8" s="142"/>
      <c r="QOX8" s="142"/>
      <c r="QOY8" s="142"/>
      <c r="QOZ8" s="142"/>
      <c r="QPA8" s="142"/>
      <c r="QPB8" s="142"/>
      <c r="QPC8" s="142"/>
      <c r="QPD8" s="142"/>
      <c r="QPE8" s="142"/>
      <c r="QPF8" s="142"/>
      <c r="QPG8" s="142"/>
      <c r="QPH8" s="142"/>
      <c r="QPI8" s="142"/>
      <c r="QPJ8" s="142"/>
      <c r="QPK8" s="142"/>
      <c r="QPL8" s="142"/>
      <c r="QPM8" s="142"/>
      <c r="QPN8" s="142"/>
      <c r="QPO8" s="142"/>
      <c r="QPP8" s="142"/>
      <c r="QPQ8" s="142"/>
      <c r="QPR8" s="142"/>
      <c r="QPS8" s="142"/>
      <c r="QPT8" s="142"/>
      <c r="QPU8" s="142"/>
      <c r="QPV8" s="142"/>
      <c r="QPW8" s="142"/>
      <c r="QPX8" s="142"/>
      <c r="QPY8" s="142"/>
      <c r="QPZ8" s="142"/>
      <c r="QQA8" s="142"/>
      <c r="QQB8" s="142"/>
      <c r="QQC8" s="142"/>
      <c r="QQD8" s="142"/>
      <c r="QQE8" s="142"/>
      <c r="QQF8" s="142"/>
      <c r="QQG8" s="142"/>
      <c r="QQH8" s="142"/>
      <c r="QQI8" s="142"/>
      <c r="QQJ8" s="142"/>
      <c r="QQK8" s="142"/>
      <c r="QQL8" s="142"/>
      <c r="QQM8" s="142"/>
      <c r="QQN8" s="142"/>
      <c r="QQO8" s="142"/>
      <c r="QQP8" s="142"/>
      <c r="QQQ8" s="142"/>
      <c r="QQR8" s="142"/>
      <c r="QQS8" s="142"/>
      <c r="QQT8" s="142"/>
      <c r="QQU8" s="142"/>
      <c r="QQV8" s="142"/>
      <c r="QQW8" s="142"/>
      <c r="QQX8" s="142"/>
      <c r="QQY8" s="142"/>
      <c r="QQZ8" s="142"/>
      <c r="QRA8" s="142"/>
      <c r="QRB8" s="142"/>
      <c r="QRC8" s="142"/>
      <c r="QRD8" s="142"/>
      <c r="QRE8" s="142"/>
      <c r="QRF8" s="142"/>
      <c r="QRG8" s="142"/>
      <c r="QRH8" s="142"/>
      <c r="QRI8" s="142"/>
      <c r="QRJ8" s="142"/>
      <c r="QRK8" s="142"/>
      <c r="QRL8" s="142"/>
      <c r="QRM8" s="142"/>
      <c r="QRN8" s="142"/>
      <c r="QRO8" s="142"/>
      <c r="QRP8" s="142"/>
      <c r="QRQ8" s="142"/>
      <c r="QRR8" s="142"/>
      <c r="QRS8" s="142"/>
      <c r="QRT8" s="142"/>
      <c r="QRU8" s="142"/>
      <c r="QRV8" s="142"/>
      <c r="QRW8" s="142"/>
      <c r="QRX8" s="142"/>
      <c r="QRY8" s="142"/>
      <c r="QRZ8" s="142"/>
      <c r="QSA8" s="142"/>
      <c r="QSB8" s="142"/>
      <c r="QSC8" s="142"/>
      <c r="QSD8" s="142"/>
      <c r="QSE8" s="142"/>
      <c r="QSF8" s="142"/>
      <c r="QSG8" s="142"/>
      <c r="QSH8" s="142"/>
      <c r="QSI8" s="142"/>
      <c r="QSJ8" s="142"/>
      <c r="QSK8" s="142"/>
      <c r="QSL8" s="142"/>
      <c r="QSM8" s="142"/>
      <c r="QSN8" s="142"/>
      <c r="QSO8" s="142"/>
      <c r="QSP8" s="142"/>
      <c r="QSQ8" s="142"/>
      <c r="QSR8" s="142"/>
      <c r="QSS8" s="142"/>
      <c r="QST8" s="142"/>
      <c r="QSU8" s="142"/>
      <c r="QSV8" s="142"/>
      <c r="QSW8" s="142"/>
      <c r="QSX8" s="142"/>
      <c r="QSY8" s="142"/>
      <c r="QSZ8" s="142"/>
      <c r="QTA8" s="142"/>
      <c r="QTB8" s="142"/>
      <c r="QTC8" s="142"/>
      <c r="QTD8" s="142"/>
      <c r="QTE8" s="142"/>
      <c r="QTF8" s="142"/>
      <c r="QTG8" s="142"/>
      <c r="QTH8" s="142"/>
      <c r="QTI8" s="142"/>
      <c r="QTJ8" s="142"/>
      <c r="QTK8" s="142"/>
      <c r="QTL8" s="142"/>
      <c r="QTM8" s="142"/>
      <c r="QTN8" s="142"/>
      <c r="QTO8" s="142"/>
      <c r="QTP8" s="142"/>
      <c r="QTQ8" s="142"/>
      <c r="QTR8" s="142"/>
      <c r="QTS8" s="142"/>
      <c r="QTT8" s="142"/>
      <c r="QTU8" s="142"/>
      <c r="QTV8" s="142"/>
      <c r="QTW8" s="142"/>
      <c r="QTX8" s="142"/>
      <c r="QTY8" s="142"/>
      <c r="QTZ8" s="142"/>
      <c r="QUA8" s="142"/>
      <c r="QUB8" s="142"/>
      <c r="QUC8" s="142"/>
      <c r="QUD8" s="142"/>
      <c r="QUE8" s="142"/>
      <c r="QUF8" s="142"/>
      <c r="QUG8" s="142"/>
      <c r="QUH8" s="142"/>
      <c r="QUI8" s="142"/>
      <c r="QUJ8" s="142"/>
      <c r="QUK8" s="142"/>
      <c r="QUL8" s="142"/>
      <c r="QUM8" s="142"/>
      <c r="QUN8" s="142"/>
      <c r="QUO8" s="142"/>
      <c r="QUP8" s="142"/>
      <c r="QUQ8" s="142"/>
      <c r="QUR8" s="142"/>
      <c r="QUS8" s="142"/>
      <c r="QUT8" s="142"/>
      <c r="QUU8" s="142"/>
      <c r="QUV8" s="142"/>
      <c r="QUW8" s="142"/>
      <c r="QUX8" s="142"/>
      <c r="QUY8" s="142"/>
      <c r="QUZ8" s="142"/>
      <c r="QVA8" s="142"/>
      <c r="QVB8" s="142"/>
      <c r="QVC8" s="142"/>
      <c r="QVD8" s="142"/>
      <c r="QVE8" s="142"/>
      <c r="QVF8" s="142"/>
      <c r="QVG8" s="142"/>
      <c r="QVH8" s="142"/>
      <c r="QVI8" s="142"/>
      <c r="QVJ8" s="142"/>
      <c r="QVK8" s="142"/>
      <c r="QVL8" s="142"/>
      <c r="QVM8" s="142"/>
      <c r="QVN8" s="142"/>
      <c r="QVO8" s="142"/>
      <c r="QVP8" s="142"/>
      <c r="QVQ8" s="142"/>
      <c r="QVR8" s="142"/>
      <c r="QVS8" s="142"/>
      <c r="QVT8" s="142"/>
      <c r="QVU8" s="142"/>
      <c r="QVV8" s="142"/>
      <c r="QVW8" s="142"/>
      <c r="QVX8" s="142"/>
      <c r="QVY8" s="142"/>
      <c r="QVZ8" s="142"/>
      <c r="QWA8" s="142"/>
      <c r="QWB8" s="142"/>
      <c r="QWC8" s="142"/>
      <c r="QWD8" s="142"/>
      <c r="QWE8" s="142"/>
      <c r="QWF8" s="142"/>
      <c r="QWG8" s="142"/>
      <c r="QWH8" s="142"/>
      <c r="QWI8" s="142"/>
      <c r="QWJ8" s="142"/>
      <c r="QWK8" s="142"/>
      <c r="QWL8" s="142"/>
      <c r="QWM8" s="142"/>
      <c r="QWN8" s="142"/>
      <c r="QWO8" s="142"/>
      <c r="QWP8" s="142"/>
      <c r="QWQ8" s="142"/>
      <c r="QWR8" s="142"/>
      <c r="QWS8" s="142"/>
      <c r="QWT8" s="142"/>
      <c r="QWU8" s="142"/>
      <c r="QWV8" s="142"/>
      <c r="QWW8" s="142"/>
      <c r="QWX8" s="142"/>
      <c r="QWY8" s="142"/>
      <c r="QWZ8" s="142"/>
      <c r="QXA8" s="142"/>
      <c r="QXB8" s="142"/>
      <c r="QXC8" s="142"/>
      <c r="QXD8" s="142"/>
      <c r="QXE8" s="142"/>
      <c r="QXF8" s="142"/>
      <c r="QXG8" s="142"/>
      <c r="QXH8" s="142"/>
      <c r="QXI8" s="142"/>
      <c r="QXJ8" s="142"/>
      <c r="QXK8" s="142"/>
      <c r="QXL8" s="142"/>
      <c r="QXM8" s="142"/>
      <c r="QXN8" s="142"/>
      <c r="QXO8" s="142"/>
      <c r="QXP8" s="142"/>
      <c r="QXQ8" s="142"/>
      <c r="QXR8" s="142"/>
      <c r="QXS8" s="142"/>
      <c r="QXT8" s="142"/>
      <c r="QXU8" s="142"/>
      <c r="QXV8" s="142"/>
      <c r="QXW8" s="142"/>
      <c r="QXX8" s="142"/>
      <c r="QXY8" s="142"/>
      <c r="QXZ8" s="142"/>
      <c r="QYA8" s="142"/>
      <c r="QYB8" s="142"/>
      <c r="QYC8" s="142"/>
      <c r="QYD8" s="142"/>
      <c r="QYE8" s="142"/>
      <c r="QYF8" s="142"/>
      <c r="QYG8" s="142"/>
      <c r="QYH8" s="142"/>
      <c r="QYI8" s="142"/>
      <c r="QYJ8" s="142"/>
      <c r="QYK8" s="142"/>
      <c r="QYL8" s="142"/>
      <c r="QYM8" s="142"/>
      <c r="QYN8" s="142"/>
      <c r="QYO8" s="142"/>
      <c r="QYP8" s="142"/>
      <c r="QYQ8" s="142"/>
      <c r="QYR8" s="142"/>
      <c r="QYS8" s="142"/>
      <c r="QYT8" s="142"/>
      <c r="QYU8" s="142"/>
      <c r="QYV8" s="142"/>
      <c r="QYW8" s="142"/>
      <c r="QYX8" s="142"/>
      <c r="QYY8" s="142"/>
      <c r="QYZ8" s="142"/>
      <c r="QZA8" s="142"/>
      <c r="QZB8" s="142"/>
      <c r="QZC8" s="142"/>
      <c r="QZD8" s="142"/>
      <c r="QZE8" s="142"/>
      <c r="QZF8" s="142"/>
      <c r="QZG8" s="142"/>
      <c r="QZH8" s="142"/>
      <c r="QZI8" s="142"/>
      <c r="QZJ8" s="142"/>
      <c r="QZK8" s="142"/>
      <c r="QZL8" s="142"/>
      <c r="QZM8" s="142"/>
      <c r="QZN8" s="142"/>
      <c r="QZO8" s="142"/>
      <c r="QZP8" s="142"/>
      <c r="QZQ8" s="142"/>
      <c r="QZR8" s="142"/>
      <c r="QZS8" s="142"/>
      <c r="QZT8" s="142"/>
      <c r="QZU8" s="142"/>
      <c r="QZV8" s="142"/>
      <c r="QZW8" s="142"/>
      <c r="QZX8" s="142"/>
      <c r="QZY8" s="142"/>
      <c r="QZZ8" s="142"/>
      <c r="RAA8" s="142"/>
      <c r="RAB8" s="142"/>
      <c r="RAC8" s="142"/>
      <c r="RAD8" s="142"/>
      <c r="RAE8" s="142"/>
      <c r="RAF8" s="142"/>
      <c r="RAG8" s="142"/>
      <c r="RAH8" s="142"/>
      <c r="RAI8" s="142"/>
      <c r="RAJ8" s="142"/>
      <c r="RAK8" s="142"/>
      <c r="RAL8" s="142"/>
      <c r="RAM8" s="142"/>
      <c r="RAN8" s="142"/>
      <c r="RAO8" s="142"/>
      <c r="RAP8" s="142"/>
      <c r="RAQ8" s="142"/>
      <c r="RAR8" s="142"/>
      <c r="RAS8" s="142"/>
      <c r="RAT8" s="142"/>
      <c r="RAU8" s="142"/>
      <c r="RAV8" s="142"/>
      <c r="RAW8" s="142"/>
      <c r="RAX8" s="142"/>
      <c r="RAY8" s="142"/>
      <c r="RAZ8" s="142"/>
      <c r="RBA8" s="142"/>
      <c r="RBB8" s="142"/>
      <c r="RBC8" s="142"/>
      <c r="RBD8" s="142"/>
      <c r="RBE8" s="142"/>
      <c r="RBF8" s="142"/>
      <c r="RBG8" s="142"/>
      <c r="RBH8" s="142"/>
      <c r="RBI8" s="142"/>
      <c r="RBJ8" s="142"/>
      <c r="RBK8" s="142"/>
      <c r="RBL8" s="142"/>
      <c r="RBM8" s="142"/>
      <c r="RBN8" s="142"/>
      <c r="RBO8" s="142"/>
      <c r="RBP8" s="142"/>
      <c r="RBQ8" s="142"/>
      <c r="RBR8" s="142"/>
      <c r="RBS8" s="142"/>
      <c r="RBT8" s="142"/>
      <c r="RBU8" s="142"/>
      <c r="RBV8" s="142"/>
      <c r="RBW8" s="142"/>
      <c r="RBX8" s="142"/>
      <c r="RBY8" s="142"/>
      <c r="RBZ8" s="142"/>
      <c r="RCA8" s="142"/>
      <c r="RCB8" s="142"/>
      <c r="RCC8" s="142"/>
      <c r="RCD8" s="142"/>
      <c r="RCE8" s="142"/>
      <c r="RCF8" s="142"/>
      <c r="RCG8" s="142"/>
      <c r="RCH8" s="142"/>
      <c r="RCI8" s="142"/>
      <c r="RCJ8" s="142"/>
      <c r="RCK8" s="142"/>
      <c r="RCL8" s="142"/>
      <c r="RCM8" s="142"/>
      <c r="RCN8" s="142"/>
      <c r="RCO8" s="142"/>
      <c r="RCP8" s="142"/>
      <c r="RCQ8" s="142"/>
      <c r="RCR8" s="142"/>
      <c r="RCS8" s="142"/>
      <c r="RCT8" s="142"/>
      <c r="RCU8" s="142"/>
      <c r="RCV8" s="142"/>
      <c r="RCW8" s="142"/>
      <c r="RCX8" s="142"/>
      <c r="RCY8" s="142"/>
      <c r="RCZ8" s="142"/>
      <c r="RDA8" s="142"/>
      <c r="RDB8" s="142"/>
      <c r="RDC8" s="142"/>
      <c r="RDD8" s="142"/>
      <c r="RDE8" s="142"/>
      <c r="RDF8" s="142"/>
      <c r="RDG8" s="142"/>
      <c r="RDH8" s="142"/>
      <c r="RDI8" s="142"/>
      <c r="RDJ8" s="142"/>
      <c r="RDK8" s="142"/>
      <c r="RDL8" s="142"/>
      <c r="RDM8" s="142"/>
      <c r="RDN8" s="142"/>
      <c r="RDO8" s="142"/>
      <c r="RDP8" s="142"/>
      <c r="RDQ8" s="142"/>
      <c r="RDR8" s="142"/>
      <c r="RDS8" s="142"/>
      <c r="RDT8" s="142"/>
      <c r="RDU8" s="142"/>
      <c r="RDV8" s="142"/>
      <c r="RDW8" s="142"/>
      <c r="RDX8" s="142"/>
      <c r="RDY8" s="142"/>
      <c r="RDZ8" s="142"/>
      <c r="REA8" s="142"/>
      <c r="REB8" s="142"/>
      <c r="REC8" s="142"/>
      <c r="RED8" s="142"/>
      <c r="REE8" s="142"/>
      <c r="REF8" s="142"/>
      <c r="REG8" s="142"/>
      <c r="REH8" s="142"/>
      <c r="REI8" s="142"/>
      <c r="REJ8" s="142"/>
      <c r="REK8" s="142"/>
      <c r="REL8" s="142"/>
      <c r="REM8" s="142"/>
      <c r="REN8" s="142"/>
      <c r="REO8" s="142"/>
      <c r="REP8" s="142"/>
      <c r="REQ8" s="142"/>
      <c r="RER8" s="142"/>
      <c r="RES8" s="142"/>
      <c r="RET8" s="142"/>
      <c r="REU8" s="142"/>
      <c r="REV8" s="142"/>
      <c r="REW8" s="142"/>
      <c r="REX8" s="142"/>
      <c r="REY8" s="142"/>
      <c r="REZ8" s="142"/>
      <c r="RFA8" s="142"/>
      <c r="RFB8" s="142"/>
      <c r="RFC8" s="142"/>
      <c r="RFD8" s="142"/>
      <c r="RFE8" s="142"/>
      <c r="RFF8" s="142"/>
      <c r="RFG8" s="142"/>
      <c r="RFH8" s="142"/>
      <c r="RFI8" s="142"/>
      <c r="RFJ8" s="142"/>
      <c r="RFK8" s="142"/>
      <c r="RFL8" s="142"/>
      <c r="RFM8" s="142"/>
      <c r="RFN8" s="142"/>
      <c r="RFO8" s="142"/>
      <c r="RFP8" s="142"/>
      <c r="RFQ8" s="142"/>
      <c r="RFR8" s="142"/>
      <c r="RFS8" s="142"/>
      <c r="RFT8" s="142"/>
      <c r="RFU8" s="142"/>
      <c r="RFV8" s="142"/>
      <c r="RFW8" s="142"/>
      <c r="RFX8" s="142"/>
      <c r="RFY8" s="142"/>
      <c r="RFZ8" s="142"/>
      <c r="RGA8" s="142"/>
      <c r="RGB8" s="142"/>
      <c r="RGC8" s="142"/>
      <c r="RGD8" s="142"/>
      <c r="RGE8" s="142"/>
      <c r="RGF8" s="142"/>
      <c r="RGG8" s="142"/>
      <c r="RGH8" s="142"/>
      <c r="RGI8" s="142"/>
      <c r="RGJ8" s="142"/>
      <c r="RGK8" s="142"/>
      <c r="RGL8" s="142"/>
      <c r="RGM8" s="142"/>
      <c r="RGN8" s="142"/>
      <c r="RGO8" s="142"/>
      <c r="RGP8" s="142"/>
      <c r="RGQ8" s="142"/>
      <c r="RGR8" s="142"/>
      <c r="RGS8" s="142"/>
      <c r="RGT8" s="142"/>
      <c r="RGU8" s="142"/>
      <c r="RGV8" s="142"/>
      <c r="RGW8" s="142"/>
      <c r="RGX8" s="142"/>
      <c r="RGY8" s="142"/>
      <c r="RGZ8" s="142"/>
      <c r="RHA8" s="142"/>
      <c r="RHB8" s="142"/>
      <c r="RHC8" s="142"/>
      <c r="RHD8" s="142"/>
      <c r="RHE8" s="142"/>
      <c r="RHF8" s="142"/>
      <c r="RHG8" s="142"/>
      <c r="RHH8" s="142"/>
      <c r="RHI8" s="142"/>
      <c r="RHJ8" s="142"/>
      <c r="RHK8" s="142"/>
      <c r="RHL8" s="142"/>
      <c r="RHM8" s="142"/>
      <c r="RHN8" s="142"/>
      <c r="RHO8" s="142"/>
      <c r="RHP8" s="142"/>
      <c r="RHQ8" s="142"/>
      <c r="RHR8" s="142"/>
      <c r="RHS8" s="142"/>
      <c r="RHT8" s="142"/>
      <c r="RHU8" s="142"/>
      <c r="RHV8" s="142"/>
      <c r="RHW8" s="142"/>
      <c r="RHX8" s="142"/>
      <c r="RHY8" s="142"/>
      <c r="RHZ8" s="142"/>
      <c r="RIA8" s="142"/>
      <c r="RIB8" s="142"/>
      <c r="RIC8" s="142"/>
      <c r="RID8" s="142"/>
      <c r="RIE8" s="142"/>
      <c r="RIF8" s="142"/>
      <c r="RIG8" s="142"/>
      <c r="RIH8" s="142"/>
      <c r="RII8" s="142"/>
      <c r="RIJ8" s="142"/>
      <c r="RIK8" s="142"/>
      <c r="RIL8" s="142"/>
      <c r="RIM8" s="142"/>
      <c r="RIN8" s="142"/>
      <c r="RIO8" s="142"/>
      <c r="RIP8" s="142"/>
      <c r="RIQ8" s="142"/>
      <c r="RIR8" s="142"/>
      <c r="RIS8" s="142"/>
      <c r="RIT8" s="142"/>
      <c r="RIU8" s="142"/>
      <c r="RIV8" s="142"/>
      <c r="RIW8" s="142"/>
      <c r="RIX8" s="142"/>
      <c r="RIY8" s="142"/>
      <c r="RIZ8" s="142"/>
      <c r="RJA8" s="142"/>
      <c r="RJB8" s="142"/>
      <c r="RJC8" s="142"/>
      <c r="RJD8" s="142"/>
      <c r="RJE8" s="142"/>
      <c r="RJF8" s="142"/>
      <c r="RJG8" s="142"/>
      <c r="RJH8" s="142"/>
      <c r="RJI8" s="142"/>
      <c r="RJJ8" s="142"/>
      <c r="RJK8" s="142"/>
      <c r="RJL8" s="142"/>
      <c r="RJM8" s="142"/>
      <c r="RJN8" s="142"/>
      <c r="RJO8" s="142"/>
      <c r="RJP8" s="142"/>
      <c r="RJQ8" s="142"/>
      <c r="RJR8" s="142"/>
      <c r="RJS8" s="142"/>
      <c r="RJT8" s="142"/>
      <c r="RJU8" s="142"/>
      <c r="RJV8" s="142"/>
      <c r="RJW8" s="142"/>
      <c r="RJX8" s="142"/>
      <c r="RJY8" s="142"/>
      <c r="RJZ8" s="142"/>
      <c r="RKA8" s="142"/>
      <c r="RKB8" s="142"/>
      <c r="RKC8" s="142"/>
      <c r="RKD8" s="142"/>
      <c r="RKE8" s="142"/>
      <c r="RKF8" s="142"/>
      <c r="RKG8" s="142"/>
      <c r="RKH8" s="142"/>
      <c r="RKI8" s="142"/>
      <c r="RKJ8" s="142"/>
      <c r="RKK8" s="142"/>
      <c r="RKL8" s="142"/>
      <c r="RKM8" s="142"/>
      <c r="RKN8" s="142"/>
      <c r="RKO8" s="142"/>
      <c r="RKP8" s="142"/>
      <c r="RKQ8" s="142"/>
      <c r="RKR8" s="142"/>
      <c r="RKS8" s="142"/>
      <c r="RKT8" s="142"/>
      <c r="RKU8" s="142"/>
      <c r="RKV8" s="142"/>
      <c r="RKW8" s="142"/>
      <c r="RKX8" s="142"/>
      <c r="RKY8" s="142"/>
      <c r="RKZ8" s="142"/>
      <c r="RLA8" s="142"/>
      <c r="RLB8" s="142"/>
      <c r="RLC8" s="142"/>
      <c r="RLD8" s="142"/>
      <c r="RLE8" s="142"/>
      <c r="RLF8" s="142"/>
      <c r="RLG8" s="142"/>
      <c r="RLH8" s="142"/>
      <c r="RLI8" s="142"/>
      <c r="RLJ8" s="142"/>
      <c r="RLK8" s="142"/>
      <c r="RLL8" s="142"/>
      <c r="RLM8" s="142"/>
      <c r="RLN8" s="142"/>
      <c r="RLO8" s="142"/>
      <c r="RLP8" s="142"/>
      <c r="RLQ8" s="142"/>
      <c r="RLR8" s="142"/>
      <c r="RLS8" s="142"/>
      <c r="RLT8" s="142"/>
      <c r="RLU8" s="142"/>
      <c r="RLV8" s="142"/>
      <c r="RLW8" s="142"/>
      <c r="RLX8" s="142"/>
      <c r="RLY8" s="142"/>
      <c r="RLZ8" s="142"/>
      <c r="RMA8" s="142"/>
      <c r="RMB8" s="142"/>
      <c r="RMC8" s="142"/>
      <c r="RMD8" s="142"/>
      <c r="RME8" s="142"/>
      <c r="RMF8" s="142"/>
      <c r="RMG8" s="142"/>
      <c r="RMH8" s="142"/>
      <c r="RMI8" s="142"/>
      <c r="RMJ8" s="142"/>
      <c r="RMK8" s="142"/>
      <c r="RML8" s="142"/>
      <c r="RMM8" s="142"/>
      <c r="RMN8" s="142"/>
      <c r="RMO8" s="142"/>
      <c r="RMP8" s="142"/>
      <c r="RMQ8" s="142"/>
      <c r="RMR8" s="142"/>
      <c r="RMS8" s="142"/>
      <c r="RMT8" s="142"/>
      <c r="RMU8" s="142"/>
      <c r="RMV8" s="142"/>
      <c r="RMW8" s="142"/>
      <c r="RMX8" s="142"/>
      <c r="RMY8" s="142"/>
      <c r="RMZ8" s="142"/>
      <c r="RNA8" s="142"/>
      <c r="RNB8" s="142"/>
      <c r="RNC8" s="142"/>
      <c r="RND8" s="142"/>
      <c r="RNE8" s="142"/>
      <c r="RNF8" s="142"/>
      <c r="RNG8" s="142"/>
      <c r="RNH8" s="142"/>
      <c r="RNI8" s="142"/>
      <c r="RNJ8" s="142"/>
      <c r="RNK8" s="142"/>
      <c r="RNL8" s="142"/>
      <c r="RNM8" s="142"/>
      <c r="RNN8" s="142"/>
      <c r="RNO8" s="142"/>
      <c r="RNP8" s="142"/>
      <c r="RNQ8" s="142"/>
      <c r="RNR8" s="142"/>
      <c r="RNS8" s="142"/>
      <c r="RNT8" s="142"/>
      <c r="RNU8" s="142"/>
      <c r="RNV8" s="142"/>
      <c r="RNW8" s="142"/>
      <c r="RNX8" s="142"/>
      <c r="RNY8" s="142"/>
      <c r="RNZ8" s="142"/>
      <c r="ROA8" s="142"/>
      <c r="ROB8" s="142"/>
      <c r="ROC8" s="142"/>
      <c r="ROD8" s="142"/>
      <c r="ROE8" s="142"/>
      <c r="ROF8" s="142"/>
      <c r="ROG8" s="142"/>
      <c r="ROH8" s="142"/>
      <c r="ROI8" s="142"/>
      <c r="ROJ8" s="142"/>
      <c r="ROK8" s="142"/>
      <c r="ROL8" s="142"/>
      <c r="ROM8" s="142"/>
      <c r="RON8" s="142"/>
      <c r="ROO8" s="142"/>
      <c r="ROP8" s="142"/>
      <c r="ROQ8" s="142"/>
      <c r="ROR8" s="142"/>
      <c r="ROS8" s="142"/>
      <c r="ROT8" s="142"/>
      <c r="ROU8" s="142"/>
      <c r="ROV8" s="142"/>
      <c r="ROW8" s="142"/>
      <c r="ROX8" s="142"/>
      <c r="ROY8" s="142"/>
      <c r="ROZ8" s="142"/>
      <c r="RPA8" s="142"/>
      <c r="RPB8" s="142"/>
      <c r="RPC8" s="142"/>
      <c r="RPD8" s="142"/>
      <c r="RPE8" s="142"/>
      <c r="RPF8" s="142"/>
      <c r="RPG8" s="142"/>
      <c r="RPH8" s="142"/>
      <c r="RPI8" s="142"/>
      <c r="RPJ8" s="142"/>
      <c r="RPK8" s="142"/>
      <c r="RPL8" s="142"/>
      <c r="RPM8" s="142"/>
      <c r="RPN8" s="142"/>
      <c r="RPO8" s="142"/>
      <c r="RPP8" s="142"/>
      <c r="RPQ8" s="142"/>
      <c r="RPR8" s="142"/>
      <c r="RPS8" s="142"/>
      <c r="RPT8" s="142"/>
      <c r="RPU8" s="142"/>
      <c r="RPV8" s="142"/>
      <c r="RPW8" s="142"/>
      <c r="RPX8" s="142"/>
      <c r="RPY8" s="142"/>
      <c r="RPZ8" s="142"/>
      <c r="RQA8" s="142"/>
      <c r="RQB8" s="142"/>
      <c r="RQC8" s="142"/>
      <c r="RQD8" s="142"/>
      <c r="RQE8" s="142"/>
      <c r="RQF8" s="142"/>
      <c r="RQG8" s="142"/>
      <c r="RQH8" s="142"/>
      <c r="RQI8" s="142"/>
      <c r="RQJ8" s="142"/>
      <c r="RQK8" s="142"/>
      <c r="RQL8" s="142"/>
      <c r="RQM8" s="142"/>
      <c r="RQN8" s="142"/>
      <c r="RQO8" s="142"/>
      <c r="RQP8" s="142"/>
      <c r="RQQ8" s="142"/>
      <c r="RQR8" s="142"/>
      <c r="RQS8" s="142"/>
      <c r="RQT8" s="142"/>
      <c r="RQU8" s="142"/>
      <c r="RQV8" s="142"/>
      <c r="RQW8" s="142"/>
      <c r="RQX8" s="142"/>
      <c r="RQY8" s="142"/>
      <c r="RQZ8" s="142"/>
      <c r="RRA8" s="142"/>
      <c r="RRB8" s="142"/>
      <c r="RRC8" s="142"/>
      <c r="RRD8" s="142"/>
      <c r="RRE8" s="142"/>
      <c r="RRF8" s="142"/>
      <c r="RRG8" s="142"/>
      <c r="RRH8" s="142"/>
      <c r="RRI8" s="142"/>
      <c r="RRJ8" s="142"/>
      <c r="RRK8" s="142"/>
      <c r="RRL8" s="142"/>
      <c r="RRM8" s="142"/>
      <c r="RRN8" s="142"/>
      <c r="RRO8" s="142"/>
      <c r="RRP8" s="142"/>
      <c r="RRQ8" s="142"/>
      <c r="RRR8" s="142"/>
      <c r="RRS8" s="142"/>
      <c r="RRT8" s="142"/>
      <c r="RRU8" s="142"/>
      <c r="RRV8" s="142"/>
      <c r="RRW8" s="142"/>
      <c r="RRX8" s="142"/>
      <c r="RRY8" s="142"/>
      <c r="RRZ8" s="142"/>
      <c r="RSA8" s="142"/>
      <c r="RSB8" s="142"/>
      <c r="RSC8" s="142"/>
      <c r="RSD8" s="142"/>
      <c r="RSE8" s="142"/>
      <c r="RSF8" s="142"/>
      <c r="RSG8" s="142"/>
      <c r="RSH8" s="142"/>
      <c r="RSI8" s="142"/>
      <c r="RSJ8" s="142"/>
      <c r="RSK8" s="142"/>
      <c r="RSL8" s="142"/>
      <c r="RSM8" s="142"/>
      <c r="RSN8" s="142"/>
      <c r="RSO8" s="142"/>
      <c r="RSP8" s="142"/>
      <c r="RSQ8" s="142"/>
      <c r="RSR8" s="142"/>
      <c r="RSS8" s="142"/>
      <c r="RST8" s="142"/>
      <c r="RSU8" s="142"/>
      <c r="RSV8" s="142"/>
      <c r="RSW8" s="142"/>
      <c r="RSX8" s="142"/>
      <c r="RSY8" s="142"/>
      <c r="RSZ8" s="142"/>
      <c r="RTA8" s="142"/>
      <c r="RTB8" s="142"/>
      <c r="RTC8" s="142"/>
      <c r="RTD8" s="142"/>
      <c r="RTE8" s="142"/>
      <c r="RTF8" s="142"/>
      <c r="RTG8" s="142"/>
      <c r="RTH8" s="142"/>
      <c r="RTI8" s="142"/>
      <c r="RTJ8" s="142"/>
      <c r="RTK8" s="142"/>
      <c r="RTL8" s="142"/>
      <c r="RTM8" s="142"/>
      <c r="RTN8" s="142"/>
      <c r="RTO8" s="142"/>
      <c r="RTP8" s="142"/>
      <c r="RTQ8" s="142"/>
      <c r="RTR8" s="142"/>
      <c r="RTS8" s="142"/>
      <c r="RTT8" s="142"/>
      <c r="RTU8" s="142"/>
      <c r="RTV8" s="142"/>
      <c r="RTW8" s="142"/>
      <c r="RTX8" s="142"/>
      <c r="RTY8" s="142"/>
      <c r="RTZ8" s="142"/>
      <c r="RUA8" s="142"/>
      <c r="RUB8" s="142"/>
      <c r="RUC8" s="142"/>
      <c r="RUD8" s="142"/>
      <c r="RUE8" s="142"/>
      <c r="RUF8" s="142"/>
      <c r="RUG8" s="142"/>
      <c r="RUH8" s="142"/>
      <c r="RUI8" s="142"/>
      <c r="RUJ8" s="142"/>
      <c r="RUK8" s="142"/>
      <c r="RUL8" s="142"/>
      <c r="RUM8" s="142"/>
      <c r="RUN8" s="142"/>
      <c r="RUO8" s="142"/>
      <c r="RUP8" s="142"/>
      <c r="RUQ8" s="142"/>
      <c r="RUR8" s="142"/>
      <c r="RUS8" s="142"/>
      <c r="RUT8" s="142"/>
      <c r="RUU8" s="142"/>
      <c r="RUV8" s="142"/>
      <c r="RUW8" s="142"/>
      <c r="RUX8" s="142"/>
      <c r="RUY8" s="142"/>
      <c r="RUZ8" s="142"/>
      <c r="RVA8" s="142"/>
      <c r="RVB8" s="142"/>
      <c r="RVC8" s="142"/>
      <c r="RVD8" s="142"/>
      <c r="RVE8" s="142"/>
      <c r="RVF8" s="142"/>
      <c r="RVG8" s="142"/>
      <c r="RVH8" s="142"/>
      <c r="RVI8" s="142"/>
      <c r="RVJ8" s="142"/>
      <c r="RVK8" s="142"/>
      <c r="RVL8" s="142"/>
      <c r="RVM8" s="142"/>
      <c r="RVN8" s="142"/>
      <c r="RVO8" s="142"/>
      <c r="RVP8" s="142"/>
      <c r="RVQ8" s="142"/>
      <c r="RVR8" s="142"/>
      <c r="RVS8" s="142"/>
      <c r="RVT8" s="142"/>
      <c r="RVU8" s="142"/>
      <c r="RVV8" s="142"/>
      <c r="RVW8" s="142"/>
      <c r="RVX8" s="142"/>
      <c r="RVY8" s="142"/>
      <c r="RVZ8" s="142"/>
      <c r="RWA8" s="142"/>
      <c r="RWB8" s="142"/>
      <c r="RWC8" s="142"/>
      <c r="RWD8" s="142"/>
      <c r="RWE8" s="142"/>
      <c r="RWF8" s="142"/>
      <c r="RWG8" s="142"/>
      <c r="RWH8" s="142"/>
      <c r="RWI8" s="142"/>
      <c r="RWJ8" s="142"/>
      <c r="RWK8" s="142"/>
      <c r="RWL8" s="142"/>
      <c r="RWM8" s="142"/>
      <c r="RWN8" s="142"/>
      <c r="RWO8" s="142"/>
      <c r="RWP8" s="142"/>
      <c r="RWQ8" s="142"/>
      <c r="RWR8" s="142"/>
      <c r="RWS8" s="142"/>
      <c r="RWT8" s="142"/>
      <c r="RWU8" s="142"/>
      <c r="RWV8" s="142"/>
      <c r="RWW8" s="142"/>
      <c r="RWX8" s="142"/>
      <c r="RWY8" s="142"/>
      <c r="RWZ8" s="142"/>
      <c r="RXA8" s="142"/>
      <c r="RXB8" s="142"/>
      <c r="RXC8" s="142"/>
      <c r="RXD8" s="142"/>
      <c r="RXE8" s="142"/>
      <c r="RXF8" s="142"/>
      <c r="RXG8" s="142"/>
      <c r="RXH8" s="142"/>
      <c r="RXI8" s="142"/>
      <c r="RXJ8" s="142"/>
      <c r="RXK8" s="142"/>
      <c r="RXL8" s="142"/>
      <c r="RXM8" s="142"/>
      <c r="RXN8" s="142"/>
      <c r="RXO8" s="142"/>
      <c r="RXP8" s="142"/>
      <c r="RXQ8" s="142"/>
      <c r="RXR8" s="142"/>
      <c r="RXS8" s="142"/>
      <c r="RXT8" s="142"/>
      <c r="RXU8" s="142"/>
      <c r="RXV8" s="142"/>
      <c r="RXW8" s="142"/>
      <c r="RXX8" s="142"/>
      <c r="RXY8" s="142"/>
      <c r="RXZ8" s="142"/>
      <c r="RYA8" s="142"/>
      <c r="RYB8" s="142"/>
      <c r="RYC8" s="142"/>
      <c r="RYD8" s="142"/>
      <c r="RYE8" s="142"/>
      <c r="RYF8" s="142"/>
      <c r="RYG8" s="142"/>
      <c r="RYH8" s="142"/>
      <c r="RYI8" s="142"/>
      <c r="RYJ8" s="142"/>
      <c r="RYK8" s="142"/>
      <c r="RYL8" s="142"/>
      <c r="RYM8" s="142"/>
      <c r="RYN8" s="142"/>
      <c r="RYO8" s="142"/>
      <c r="RYP8" s="142"/>
      <c r="RYQ8" s="142"/>
      <c r="RYR8" s="142"/>
      <c r="RYS8" s="142"/>
      <c r="RYT8" s="142"/>
      <c r="RYU8" s="142"/>
      <c r="RYV8" s="142"/>
      <c r="RYW8" s="142"/>
      <c r="RYX8" s="142"/>
      <c r="RYY8" s="142"/>
      <c r="RYZ8" s="142"/>
      <c r="RZA8" s="142"/>
      <c r="RZB8" s="142"/>
      <c r="RZC8" s="142"/>
      <c r="RZD8" s="142"/>
      <c r="RZE8" s="142"/>
      <c r="RZF8" s="142"/>
      <c r="RZG8" s="142"/>
      <c r="RZH8" s="142"/>
      <c r="RZI8" s="142"/>
      <c r="RZJ8" s="142"/>
      <c r="RZK8" s="142"/>
      <c r="RZL8" s="142"/>
      <c r="RZM8" s="142"/>
      <c r="RZN8" s="142"/>
      <c r="RZO8" s="142"/>
      <c r="RZP8" s="142"/>
      <c r="RZQ8" s="142"/>
      <c r="RZR8" s="142"/>
      <c r="RZS8" s="142"/>
      <c r="RZT8" s="142"/>
      <c r="RZU8" s="142"/>
      <c r="RZV8" s="142"/>
      <c r="RZW8" s="142"/>
      <c r="RZX8" s="142"/>
      <c r="RZY8" s="142"/>
      <c r="RZZ8" s="142"/>
      <c r="SAA8" s="142"/>
      <c r="SAB8" s="142"/>
      <c r="SAC8" s="142"/>
      <c r="SAD8" s="142"/>
      <c r="SAE8" s="142"/>
      <c r="SAF8" s="142"/>
      <c r="SAG8" s="142"/>
      <c r="SAH8" s="142"/>
      <c r="SAI8" s="142"/>
      <c r="SAJ8" s="142"/>
      <c r="SAK8" s="142"/>
      <c r="SAL8" s="142"/>
      <c r="SAM8" s="142"/>
      <c r="SAN8" s="142"/>
      <c r="SAO8" s="142"/>
      <c r="SAP8" s="142"/>
      <c r="SAQ8" s="142"/>
      <c r="SAR8" s="142"/>
      <c r="SAS8" s="142"/>
      <c r="SAT8" s="142"/>
      <c r="SAU8" s="142"/>
      <c r="SAV8" s="142"/>
      <c r="SAW8" s="142"/>
      <c r="SAX8" s="142"/>
      <c r="SAY8" s="142"/>
      <c r="SAZ8" s="142"/>
      <c r="SBA8" s="142"/>
      <c r="SBB8" s="142"/>
      <c r="SBC8" s="142"/>
      <c r="SBD8" s="142"/>
      <c r="SBE8" s="142"/>
      <c r="SBF8" s="142"/>
      <c r="SBG8" s="142"/>
      <c r="SBH8" s="142"/>
      <c r="SBI8" s="142"/>
      <c r="SBJ8" s="142"/>
      <c r="SBK8" s="142"/>
      <c r="SBL8" s="142"/>
      <c r="SBM8" s="142"/>
      <c r="SBN8" s="142"/>
      <c r="SBO8" s="142"/>
      <c r="SBP8" s="142"/>
      <c r="SBQ8" s="142"/>
      <c r="SBR8" s="142"/>
      <c r="SBS8" s="142"/>
      <c r="SBT8" s="142"/>
      <c r="SBU8" s="142"/>
      <c r="SBV8" s="142"/>
      <c r="SBW8" s="142"/>
      <c r="SBX8" s="142"/>
      <c r="SBY8" s="142"/>
      <c r="SBZ8" s="142"/>
      <c r="SCA8" s="142"/>
      <c r="SCB8" s="142"/>
      <c r="SCC8" s="142"/>
      <c r="SCD8" s="142"/>
      <c r="SCE8" s="142"/>
      <c r="SCF8" s="142"/>
      <c r="SCG8" s="142"/>
      <c r="SCH8" s="142"/>
      <c r="SCI8" s="142"/>
      <c r="SCJ8" s="142"/>
      <c r="SCK8" s="142"/>
      <c r="SCL8" s="142"/>
      <c r="SCM8" s="142"/>
      <c r="SCN8" s="142"/>
      <c r="SCO8" s="142"/>
      <c r="SCP8" s="142"/>
      <c r="SCQ8" s="142"/>
      <c r="SCR8" s="142"/>
      <c r="SCS8" s="142"/>
      <c r="SCT8" s="142"/>
      <c r="SCU8" s="142"/>
      <c r="SCV8" s="142"/>
      <c r="SCW8" s="142"/>
      <c r="SCX8" s="142"/>
      <c r="SCY8" s="142"/>
      <c r="SCZ8" s="142"/>
      <c r="SDA8" s="142"/>
      <c r="SDB8" s="142"/>
      <c r="SDC8" s="142"/>
      <c r="SDD8" s="142"/>
      <c r="SDE8" s="142"/>
      <c r="SDF8" s="142"/>
      <c r="SDG8" s="142"/>
      <c r="SDH8" s="142"/>
      <c r="SDI8" s="142"/>
      <c r="SDJ8" s="142"/>
      <c r="SDK8" s="142"/>
      <c r="SDL8" s="142"/>
      <c r="SDM8" s="142"/>
      <c r="SDN8" s="142"/>
      <c r="SDO8" s="142"/>
      <c r="SDP8" s="142"/>
      <c r="SDQ8" s="142"/>
      <c r="SDR8" s="142"/>
      <c r="SDS8" s="142"/>
      <c r="SDT8" s="142"/>
      <c r="SDU8" s="142"/>
      <c r="SDV8" s="142"/>
      <c r="SDW8" s="142"/>
      <c r="SDX8" s="142"/>
      <c r="SDY8" s="142"/>
      <c r="SDZ8" s="142"/>
      <c r="SEA8" s="142"/>
      <c r="SEB8" s="142"/>
      <c r="SEC8" s="142"/>
      <c r="SED8" s="142"/>
      <c r="SEE8" s="142"/>
      <c r="SEF8" s="142"/>
      <c r="SEG8" s="142"/>
      <c r="SEH8" s="142"/>
      <c r="SEI8" s="142"/>
      <c r="SEJ8" s="142"/>
      <c r="SEK8" s="142"/>
      <c r="SEL8" s="142"/>
      <c r="SEM8" s="142"/>
      <c r="SEN8" s="142"/>
      <c r="SEO8" s="142"/>
      <c r="SEP8" s="142"/>
      <c r="SEQ8" s="142"/>
      <c r="SER8" s="142"/>
      <c r="SES8" s="142"/>
      <c r="SET8" s="142"/>
      <c r="SEU8" s="142"/>
      <c r="SEV8" s="142"/>
      <c r="SEW8" s="142"/>
      <c r="SEX8" s="142"/>
      <c r="SEY8" s="142"/>
      <c r="SEZ8" s="142"/>
      <c r="SFA8" s="142"/>
      <c r="SFB8" s="142"/>
      <c r="SFC8" s="142"/>
      <c r="SFD8" s="142"/>
      <c r="SFE8" s="142"/>
      <c r="SFF8" s="142"/>
      <c r="SFG8" s="142"/>
      <c r="SFH8" s="142"/>
      <c r="SFI8" s="142"/>
      <c r="SFJ8" s="142"/>
      <c r="SFK8" s="142"/>
      <c r="SFL8" s="142"/>
      <c r="SFM8" s="142"/>
      <c r="SFN8" s="142"/>
      <c r="SFO8" s="142"/>
      <c r="SFP8" s="142"/>
      <c r="SFQ8" s="142"/>
      <c r="SFR8" s="142"/>
      <c r="SFS8" s="142"/>
      <c r="SFT8" s="142"/>
      <c r="SFU8" s="142"/>
      <c r="SFV8" s="142"/>
      <c r="SFW8" s="142"/>
      <c r="SFX8" s="142"/>
      <c r="SFY8" s="142"/>
      <c r="SFZ8" s="142"/>
      <c r="SGA8" s="142"/>
      <c r="SGB8" s="142"/>
      <c r="SGC8" s="142"/>
      <c r="SGD8" s="142"/>
      <c r="SGE8" s="142"/>
      <c r="SGF8" s="142"/>
      <c r="SGG8" s="142"/>
      <c r="SGH8" s="142"/>
      <c r="SGI8" s="142"/>
      <c r="SGJ8" s="142"/>
      <c r="SGK8" s="142"/>
      <c r="SGL8" s="142"/>
      <c r="SGM8" s="142"/>
      <c r="SGN8" s="142"/>
      <c r="SGO8" s="142"/>
      <c r="SGP8" s="142"/>
      <c r="SGQ8" s="142"/>
      <c r="SGR8" s="142"/>
      <c r="SGS8" s="142"/>
      <c r="SGT8" s="142"/>
      <c r="SGU8" s="142"/>
      <c r="SGV8" s="142"/>
      <c r="SGW8" s="142"/>
      <c r="SGX8" s="142"/>
      <c r="SGY8" s="142"/>
      <c r="SGZ8" s="142"/>
      <c r="SHA8" s="142"/>
      <c r="SHB8" s="142"/>
      <c r="SHC8" s="142"/>
      <c r="SHD8" s="142"/>
      <c r="SHE8" s="142"/>
      <c r="SHF8" s="142"/>
      <c r="SHG8" s="142"/>
      <c r="SHH8" s="142"/>
      <c r="SHI8" s="142"/>
      <c r="SHJ8" s="142"/>
      <c r="SHK8" s="142"/>
      <c r="SHL8" s="142"/>
      <c r="SHM8" s="142"/>
      <c r="SHN8" s="142"/>
      <c r="SHO8" s="142"/>
      <c r="SHP8" s="142"/>
      <c r="SHQ8" s="142"/>
      <c r="SHR8" s="142"/>
      <c r="SHS8" s="142"/>
      <c r="SHT8" s="142"/>
      <c r="SHU8" s="142"/>
      <c r="SHV8" s="142"/>
      <c r="SHW8" s="142"/>
      <c r="SHX8" s="142"/>
      <c r="SHY8" s="142"/>
      <c r="SHZ8" s="142"/>
      <c r="SIA8" s="142"/>
      <c r="SIB8" s="142"/>
      <c r="SIC8" s="142"/>
      <c r="SID8" s="142"/>
      <c r="SIE8" s="142"/>
      <c r="SIF8" s="142"/>
      <c r="SIG8" s="142"/>
      <c r="SIH8" s="142"/>
      <c r="SII8" s="142"/>
      <c r="SIJ8" s="142"/>
      <c r="SIK8" s="142"/>
      <c r="SIL8" s="142"/>
      <c r="SIM8" s="142"/>
      <c r="SIN8" s="142"/>
      <c r="SIO8" s="142"/>
      <c r="SIP8" s="142"/>
      <c r="SIQ8" s="142"/>
      <c r="SIR8" s="142"/>
      <c r="SIS8" s="142"/>
      <c r="SIT8" s="142"/>
      <c r="SIU8" s="142"/>
      <c r="SIV8" s="142"/>
      <c r="SIW8" s="142"/>
      <c r="SIX8" s="142"/>
      <c r="SIY8" s="142"/>
      <c r="SIZ8" s="142"/>
      <c r="SJA8" s="142"/>
      <c r="SJB8" s="142"/>
      <c r="SJC8" s="142"/>
      <c r="SJD8" s="142"/>
      <c r="SJE8" s="142"/>
      <c r="SJF8" s="142"/>
      <c r="SJG8" s="142"/>
      <c r="SJH8" s="142"/>
      <c r="SJI8" s="142"/>
      <c r="SJJ8" s="142"/>
      <c r="SJK8" s="142"/>
      <c r="SJL8" s="142"/>
      <c r="SJM8" s="142"/>
      <c r="SJN8" s="142"/>
      <c r="SJO8" s="142"/>
      <c r="SJP8" s="142"/>
      <c r="SJQ8" s="142"/>
      <c r="SJR8" s="142"/>
      <c r="SJS8" s="142"/>
      <c r="SJT8" s="142"/>
      <c r="SJU8" s="142"/>
      <c r="SJV8" s="142"/>
      <c r="SJW8" s="142"/>
      <c r="SJX8" s="142"/>
      <c r="SJY8" s="142"/>
      <c r="SJZ8" s="142"/>
      <c r="SKA8" s="142"/>
      <c r="SKB8" s="142"/>
      <c r="SKC8" s="142"/>
      <c r="SKD8" s="142"/>
      <c r="SKE8" s="142"/>
      <c r="SKF8" s="142"/>
      <c r="SKG8" s="142"/>
      <c r="SKH8" s="142"/>
      <c r="SKI8" s="142"/>
      <c r="SKJ8" s="142"/>
      <c r="SKK8" s="142"/>
      <c r="SKL8" s="142"/>
      <c r="SKM8" s="142"/>
      <c r="SKN8" s="142"/>
      <c r="SKO8" s="142"/>
      <c r="SKP8" s="142"/>
      <c r="SKQ8" s="142"/>
      <c r="SKR8" s="142"/>
      <c r="SKS8" s="142"/>
      <c r="SKT8" s="142"/>
      <c r="SKU8" s="142"/>
      <c r="SKV8" s="142"/>
      <c r="SKW8" s="142"/>
      <c r="SKX8" s="142"/>
      <c r="SKY8" s="142"/>
      <c r="SKZ8" s="142"/>
      <c r="SLA8" s="142"/>
      <c r="SLB8" s="142"/>
      <c r="SLC8" s="142"/>
      <c r="SLD8" s="142"/>
      <c r="SLE8" s="142"/>
      <c r="SLF8" s="142"/>
      <c r="SLG8" s="142"/>
      <c r="SLH8" s="142"/>
      <c r="SLI8" s="142"/>
      <c r="SLJ8" s="142"/>
      <c r="SLK8" s="142"/>
      <c r="SLL8" s="142"/>
      <c r="SLM8" s="142"/>
      <c r="SLN8" s="142"/>
      <c r="SLO8" s="142"/>
      <c r="SLP8" s="142"/>
      <c r="SLQ8" s="142"/>
      <c r="SLR8" s="142"/>
      <c r="SLS8" s="142"/>
      <c r="SLT8" s="142"/>
      <c r="SLU8" s="142"/>
      <c r="SLV8" s="142"/>
      <c r="SLW8" s="142"/>
      <c r="SLX8" s="142"/>
      <c r="SLY8" s="142"/>
      <c r="SLZ8" s="142"/>
      <c r="SMA8" s="142"/>
      <c r="SMB8" s="142"/>
      <c r="SMC8" s="142"/>
      <c r="SMD8" s="142"/>
      <c r="SME8" s="142"/>
      <c r="SMF8" s="142"/>
      <c r="SMG8" s="142"/>
      <c r="SMH8" s="142"/>
      <c r="SMI8" s="142"/>
      <c r="SMJ8" s="142"/>
      <c r="SMK8" s="142"/>
      <c r="SML8" s="142"/>
      <c r="SMM8" s="142"/>
      <c r="SMN8" s="142"/>
      <c r="SMO8" s="142"/>
      <c r="SMP8" s="142"/>
      <c r="SMQ8" s="142"/>
      <c r="SMR8" s="142"/>
      <c r="SMS8" s="142"/>
      <c r="SMT8" s="142"/>
      <c r="SMU8" s="142"/>
      <c r="SMV8" s="142"/>
      <c r="SMW8" s="142"/>
      <c r="SMX8" s="142"/>
      <c r="SMY8" s="142"/>
      <c r="SMZ8" s="142"/>
      <c r="SNA8" s="142"/>
      <c r="SNB8" s="142"/>
      <c r="SNC8" s="142"/>
      <c r="SND8" s="142"/>
      <c r="SNE8" s="142"/>
      <c r="SNF8" s="142"/>
      <c r="SNG8" s="142"/>
      <c r="SNH8" s="142"/>
      <c r="SNI8" s="142"/>
      <c r="SNJ8" s="142"/>
      <c r="SNK8" s="142"/>
      <c r="SNL8" s="142"/>
      <c r="SNM8" s="142"/>
      <c r="SNN8" s="142"/>
      <c r="SNO8" s="142"/>
      <c r="SNP8" s="142"/>
      <c r="SNQ8" s="142"/>
      <c r="SNR8" s="142"/>
      <c r="SNS8" s="142"/>
      <c r="SNT8" s="142"/>
      <c r="SNU8" s="142"/>
      <c r="SNV8" s="142"/>
      <c r="SNW8" s="142"/>
      <c r="SNX8" s="142"/>
      <c r="SNY8" s="142"/>
      <c r="SNZ8" s="142"/>
      <c r="SOA8" s="142"/>
      <c r="SOB8" s="142"/>
      <c r="SOC8" s="142"/>
      <c r="SOD8" s="142"/>
      <c r="SOE8" s="142"/>
      <c r="SOF8" s="142"/>
      <c r="SOG8" s="142"/>
      <c r="SOH8" s="142"/>
      <c r="SOI8" s="142"/>
      <c r="SOJ8" s="142"/>
      <c r="SOK8" s="142"/>
      <c r="SOL8" s="142"/>
      <c r="SOM8" s="142"/>
      <c r="SON8" s="142"/>
      <c r="SOO8" s="142"/>
      <c r="SOP8" s="142"/>
      <c r="SOQ8" s="142"/>
      <c r="SOR8" s="142"/>
      <c r="SOS8" s="142"/>
      <c r="SOT8" s="142"/>
      <c r="SOU8" s="142"/>
      <c r="SOV8" s="142"/>
      <c r="SOW8" s="142"/>
      <c r="SOX8" s="142"/>
      <c r="SOY8" s="142"/>
      <c r="SOZ8" s="142"/>
      <c r="SPA8" s="142"/>
      <c r="SPB8" s="142"/>
      <c r="SPC8" s="142"/>
      <c r="SPD8" s="142"/>
      <c r="SPE8" s="142"/>
      <c r="SPF8" s="142"/>
      <c r="SPG8" s="142"/>
      <c r="SPH8" s="142"/>
      <c r="SPI8" s="142"/>
      <c r="SPJ8" s="142"/>
      <c r="SPK8" s="142"/>
      <c r="SPL8" s="142"/>
      <c r="SPM8" s="142"/>
      <c r="SPN8" s="142"/>
      <c r="SPO8" s="142"/>
      <c r="SPP8" s="142"/>
      <c r="SPQ8" s="142"/>
      <c r="SPR8" s="142"/>
      <c r="SPS8" s="142"/>
      <c r="SPT8" s="142"/>
      <c r="SPU8" s="142"/>
      <c r="SPV8" s="142"/>
      <c r="SPW8" s="142"/>
      <c r="SPX8" s="142"/>
      <c r="SPY8" s="142"/>
      <c r="SPZ8" s="142"/>
      <c r="SQA8" s="142"/>
      <c r="SQB8" s="142"/>
      <c r="SQC8" s="142"/>
      <c r="SQD8" s="142"/>
      <c r="SQE8" s="142"/>
      <c r="SQF8" s="142"/>
      <c r="SQG8" s="142"/>
      <c r="SQH8" s="142"/>
      <c r="SQI8" s="142"/>
      <c r="SQJ8" s="142"/>
      <c r="SQK8" s="142"/>
      <c r="SQL8" s="142"/>
      <c r="SQM8" s="142"/>
      <c r="SQN8" s="142"/>
      <c r="SQO8" s="142"/>
      <c r="SQP8" s="142"/>
      <c r="SQQ8" s="142"/>
      <c r="SQR8" s="142"/>
      <c r="SQS8" s="142"/>
      <c r="SQT8" s="142"/>
      <c r="SQU8" s="142"/>
      <c r="SQV8" s="142"/>
      <c r="SQW8" s="142"/>
      <c r="SQX8" s="142"/>
      <c r="SQY8" s="142"/>
      <c r="SQZ8" s="142"/>
      <c r="SRA8" s="142"/>
      <c r="SRB8" s="142"/>
      <c r="SRC8" s="142"/>
      <c r="SRD8" s="142"/>
      <c r="SRE8" s="142"/>
      <c r="SRF8" s="142"/>
      <c r="SRG8" s="142"/>
      <c r="SRH8" s="142"/>
      <c r="SRI8" s="142"/>
      <c r="SRJ8" s="142"/>
      <c r="SRK8" s="142"/>
      <c r="SRL8" s="142"/>
      <c r="SRM8" s="142"/>
      <c r="SRN8" s="142"/>
      <c r="SRO8" s="142"/>
      <c r="SRP8" s="142"/>
      <c r="SRQ8" s="142"/>
      <c r="SRR8" s="142"/>
      <c r="SRS8" s="142"/>
      <c r="SRT8" s="142"/>
      <c r="SRU8" s="142"/>
      <c r="SRV8" s="142"/>
      <c r="SRW8" s="142"/>
      <c r="SRX8" s="142"/>
      <c r="SRY8" s="142"/>
      <c r="SRZ8" s="142"/>
      <c r="SSA8" s="142"/>
      <c r="SSB8" s="142"/>
      <c r="SSC8" s="142"/>
      <c r="SSD8" s="142"/>
      <c r="SSE8" s="142"/>
      <c r="SSF8" s="142"/>
      <c r="SSG8" s="142"/>
      <c r="SSH8" s="142"/>
      <c r="SSI8" s="142"/>
      <c r="SSJ8" s="142"/>
      <c r="SSK8" s="142"/>
      <c r="SSL8" s="142"/>
      <c r="SSM8" s="142"/>
      <c r="SSN8" s="142"/>
      <c r="SSO8" s="142"/>
      <c r="SSP8" s="142"/>
      <c r="SSQ8" s="142"/>
      <c r="SSR8" s="142"/>
      <c r="SSS8" s="142"/>
      <c r="SST8" s="142"/>
      <c r="SSU8" s="142"/>
      <c r="SSV8" s="142"/>
      <c r="SSW8" s="142"/>
      <c r="SSX8" s="142"/>
      <c r="SSY8" s="142"/>
      <c r="SSZ8" s="142"/>
      <c r="STA8" s="142"/>
      <c r="STB8" s="142"/>
      <c r="STC8" s="142"/>
      <c r="STD8" s="142"/>
      <c r="STE8" s="142"/>
      <c r="STF8" s="142"/>
      <c r="STG8" s="142"/>
      <c r="STH8" s="142"/>
      <c r="STI8" s="142"/>
      <c r="STJ8" s="142"/>
      <c r="STK8" s="142"/>
      <c r="STL8" s="142"/>
      <c r="STM8" s="142"/>
      <c r="STN8" s="142"/>
      <c r="STO8" s="142"/>
      <c r="STP8" s="142"/>
      <c r="STQ8" s="142"/>
      <c r="STR8" s="142"/>
      <c r="STS8" s="142"/>
      <c r="STT8" s="142"/>
      <c r="STU8" s="142"/>
      <c r="STV8" s="142"/>
      <c r="STW8" s="142"/>
      <c r="STX8" s="142"/>
      <c r="STY8" s="142"/>
      <c r="STZ8" s="142"/>
      <c r="SUA8" s="142"/>
      <c r="SUB8" s="142"/>
      <c r="SUC8" s="142"/>
      <c r="SUD8" s="142"/>
      <c r="SUE8" s="142"/>
      <c r="SUF8" s="142"/>
      <c r="SUG8" s="142"/>
      <c r="SUH8" s="142"/>
      <c r="SUI8" s="142"/>
      <c r="SUJ8" s="142"/>
      <c r="SUK8" s="142"/>
      <c r="SUL8" s="142"/>
      <c r="SUM8" s="142"/>
      <c r="SUN8" s="142"/>
      <c r="SUO8" s="142"/>
      <c r="SUP8" s="142"/>
      <c r="SUQ8" s="142"/>
      <c r="SUR8" s="142"/>
      <c r="SUS8" s="142"/>
      <c r="SUT8" s="142"/>
      <c r="SUU8" s="142"/>
      <c r="SUV8" s="142"/>
      <c r="SUW8" s="142"/>
      <c r="SUX8" s="142"/>
      <c r="SUY8" s="142"/>
      <c r="SUZ8" s="142"/>
      <c r="SVA8" s="142"/>
      <c r="SVB8" s="142"/>
      <c r="SVC8" s="142"/>
      <c r="SVD8" s="142"/>
      <c r="SVE8" s="142"/>
      <c r="SVF8" s="142"/>
      <c r="SVG8" s="142"/>
      <c r="SVH8" s="142"/>
      <c r="SVI8" s="142"/>
      <c r="SVJ8" s="142"/>
      <c r="SVK8" s="142"/>
      <c r="SVL8" s="142"/>
      <c r="SVM8" s="142"/>
      <c r="SVN8" s="142"/>
      <c r="SVO8" s="142"/>
      <c r="SVP8" s="142"/>
      <c r="SVQ8" s="142"/>
      <c r="SVR8" s="142"/>
      <c r="SVS8" s="142"/>
      <c r="SVT8" s="142"/>
      <c r="SVU8" s="142"/>
      <c r="SVV8" s="142"/>
      <c r="SVW8" s="142"/>
      <c r="SVX8" s="142"/>
      <c r="SVY8" s="142"/>
      <c r="SVZ8" s="142"/>
      <c r="SWA8" s="142"/>
      <c r="SWB8" s="142"/>
      <c r="SWC8" s="142"/>
      <c r="SWD8" s="142"/>
      <c r="SWE8" s="142"/>
      <c r="SWF8" s="142"/>
      <c r="SWG8" s="142"/>
      <c r="SWH8" s="142"/>
      <c r="SWI8" s="142"/>
      <c r="SWJ8" s="142"/>
      <c r="SWK8" s="142"/>
      <c r="SWL8" s="142"/>
      <c r="SWM8" s="142"/>
      <c r="SWN8" s="142"/>
      <c r="SWO8" s="142"/>
      <c r="SWP8" s="142"/>
      <c r="SWQ8" s="142"/>
      <c r="SWR8" s="142"/>
      <c r="SWS8" s="142"/>
      <c r="SWT8" s="142"/>
      <c r="SWU8" s="142"/>
      <c r="SWV8" s="142"/>
      <c r="SWW8" s="142"/>
      <c r="SWX8" s="142"/>
      <c r="SWY8" s="142"/>
      <c r="SWZ8" s="142"/>
      <c r="SXA8" s="142"/>
      <c r="SXB8" s="142"/>
      <c r="SXC8" s="142"/>
      <c r="SXD8" s="142"/>
      <c r="SXE8" s="142"/>
      <c r="SXF8" s="142"/>
      <c r="SXG8" s="142"/>
      <c r="SXH8" s="142"/>
      <c r="SXI8" s="142"/>
      <c r="SXJ8" s="142"/>
      <c r="SXK8" s="142"/>
      <c r="SXL8" s="142"/>
      <c r="SXM8" s="142"/>
      <c r="SXN8" s="142"/>
      <c r="SXO8" s="142"/>
      <c r="SXP8" s="142"/>
      <c r="SXQ8" s="142"/>
      <c r="SXR8" s="142"/>
      <c r="SXS8" s="142"/>
      <c r="SXT8" s="142"/>
      <c r="SXU8" s="142"/>
      <c r="SXV8" s="142"/>
      <c r="SXW8" s="142"/>
      <c r="SXX8" s="142"/>
      <c r="SXY8" s="142"/>
      <c r="SXZ8" s="142"/>
      <c r="SYA8" s="142"/>
      <c r="SYB8" s="142"/>
      <c r="SYC8" s="142"/>
      <c r="SYD8" s="142"/>
      <c r="SYE8" s="142"/>
      <c r="SYF8" s="142"/>
      <c r="SYG8" s="142"/>
      <c r="SYH8" s="142"/>
      <c r="SYI8" s="142"/>
      <c r="SYJ8" s="142"/>
      <c r="SYK8" s="142"/>
      <c r="SYL8" s="142"/>
      <c r="SYM8" s="142"/>
      <c r="SYN8" s="142"/>
      <c r="SYO8" s="142"/>
      <c r="SYP8" s="142"/>
      <c r="SYQ8" s="142"/>
      <c r="SYR8" s="142"/>
      <c r="SYS8" s="142"/>
      <c r="SYT8" s="142"/>
      <c r="SYU8" s="142"/>
      <c r="SYV8" s="142"/>
      <c r="SYW8" s="142"/>
      <c r="SYX8" s="142"/>
      <c r="SYY8" s="142"/>
      <c r="SYZ8" s="142"/>
      <c r="SZA8" s="142"/>
      <c r="SZB8" s="142"/>
      <c r="SZC8" s="142"/>
      <c r="SZD8" s="142"/>
      <c r="SZE8" s="142"/>
      <c r="SZF8" s="142"/>
      <c r="SZG8" s="142"/>
      <c r="SZH8" s="142"/>
      <c r="SZI8" s="142"/>
      <c r="SZJ8" s="142"/>
      <c r="SZK8" s="142"/>
      <c r="SZL8" s="142"/>
      <c r="SZM8" s="142"/>
      <c r="SZN8" s="142"/>
      <c r="SZO8" s="142"/>
      <c r="SZP8" s="142"/>
      <c r="SZQ8" s="142"/>
      <c r="SZR8" s="142"/>
      <c r="SZS8" s="142"/>
      <c r="SZT8" s="142"/>
      <c r="SZU8" s="142"/>
      <c r="SZV8" s="142"/>
      <c r="SZW8" s="142"/>
      <c r="SZX8" s="142"/>
      <c r="SZY8" s="142"/>
      <c r="SZZ8" s="142"/>
      <c r="TAA8" s="142"/>
      <c r="TAB8" s="142"/>
      <c r="TAC8" s="142"/>
      <c r="TAD8" s="142"/>
      <c r="TAE8" s="142"/>
      <c r="TAF8" s="142"/>
      <c r="TAG8" s="142"/>
      <c r="TAH8" s="142"/>
      <c r="TAI8" s="142"/>
      <c r="TAJ8" s="142"/>
      <c r="TAK8" s="142"/>
      <c r="TAL8" s="142"/>
      <c r="TAM8" s="142"/>
      <c r="TAN8" s="142"/>
      <c r="TAO8" s="142"/>
      <c r="TAP8" s="142"/>
      <c r="TAQ8" s="142"/>
      <c r="TAR8" s="142"/>
      <c r="TAS8" s="142"/>
      <c r="TAT8" s="142"/>
      <c r="TAU8" s="142"/>
      <c r="TAV8" s="142"/>
      <c r="TAW8" s="142"/>
      <c r="TAX8" s="142"/>
      <c r="TAY8" s="142"/>
      <c r="TAZ8" s="142"/>
      <c r="TBA8" s="142"/>
      <c r="TBB8" s="142"/>
      <c r="TBC8" s="142"/>
      <c r="TBD8" s="142"/>
      <c r="TBE8" s="142"/>
      <c r="TBF8" s="142"/>
      <c r="TBG8" s="142"/>
      <c r="TBH8" s="142"/>
      <c r="TBI8" s="142"/>
      <c r="TBJ8" s="142"/>
      <c r="TBK8" s="142"/>
      <c r="TBL8" s="142"/>
      <c r="TBM8" s="142"/>
      <c r="TBN8" s="142"/>
      <c r="TBO8" s="142"/>
      <c r="TBP8" s="142"/>
      <c r="TBQ8" s="142"/>
      <c r="TBR8" s="142"/>
      <c r="TBS8" s="142"/>
      <c r="TBT8" s="142"/>
      <c r="TBU8" s="142"/>
      <c r="TBV8" s="142"/>
      <c r="TBW8" s="142"/>
      <c r="TBX8" s="142"/>
      <c r="TBY8" s="142"/>
      <c r="TBZ8" s="142"/>
      <c r="TCA8" s="142"/>
      <c r="TCB8" s="142"/>
      <c r="TCC8" s="142"/>
      <c r="TCD8" s="142"/>
      <c r="TCE8" s="142"/>
      <c r="TCF8" s="142"/>
      <c r="TCG8" s="142"/>
      <c r="TCH8" s="142"/>
      <c r="TCI8" s="142"/>
      <c r="TCJ8" s="142"/>
      <c r="TCK8" s="142"/>
      <c r="TCL8" s="142"/>
      <c r="TCM8" s="142"/>
      <c r="TCN8" s="142"/>
      <c r="TCO8" s="142"/>
      <c r="TCP8" s="142"/>
      <c r="TCQ8" s="142"/>
      <c r="TCR8" s="142"/>
      <c r="TCS8" s="142"/>
      <c r="TCT8" s="142"/>
      <c r="TCU8" s="142"/>
      <c r="TCV8" s="142"/>
      <c r="TCW8" s="142"/>
      <c r="TCX8" s="142"/>
      <c r="TCY8" s="142"/>
      <c r="TCZ8" s="142"/>
      <c r="TDA8" s="142"/>
      <c r="TDB8" s="142"/>
      <c r="TDC8" s="142"/>
      <c r="TDD8" s="142"/>
      <c r="TDE8" s="142"/>
      <c r="TDF8" s="142"/>
      <c r="TDG8" s="142"/>
      <c r="TDH8" s="142"/>
      <c r="TDI8" s="142"/>
      <c r="TDJ8" s="142"/>
      <c r="TDK8" s="142"/>
      <c r="TDL8" s="142"/>
      <c r="TDM8" s="142"/>
      <c r="TDN8" s="142"/>
      <c r="TDO8" s="142"/>
      <c r="TDP8" s="142"/>
      <c r="TDQ8" s="142"/>
      <c r="TDR8" s="142"/>
      <c r="TDS8" s="142"/>
      <c r="TDT8" s="142"/>
      <c r="TDU8" s="142"/>
      <c r="TDV8" s="142"/>
      <c r="TDW8" s="142"/>
      <c r="TDX8" s="142"/>
      <c r="TDY8" s="142"/>
      <c r="TDZ8" s="142"/>
      <c r="TEA8" s="142"/>
      <c r="TEB8" s="142"/>
      <c r="TEC8" s="142"/>
      <c r="TED8" s="142"/>
      <c r="TEE8" s="142"/>
      <c r="TEF8" s="142"/>
      <c r="TEG8" s="142"/>
      <c r="TEH8" s="142"/>
      <c r="TEI8" s="142"/>
      <c r="TEJ8" s="142"/>
      <c r="TEK8" s="142"/>
      <c r="TEL8" s="142"/>
      <c r="TEM8" s="142"/>
      <c r="TEN8" s="142"/>
      <c r="TEO8" s="142"/>
      <c r="TEP8" s="142"/>
      <c r="TEQ8" s="142"/>
      <c r="TER8" s="142"/>
      <c r="TES8" s="142"/>
      <c r="TET8" s="142"/>
      <c r="TEU8" s="142"/>
      <c r="TEV8" s="142"/>
      <c r="TEW8" s="142"/>
      <c r="TEX8" s="142"/>
      <c r="TEY8" s="142"/>
      <c r="TEZ8" s="142"/>
      <c r="TFA8" s="142"/>
      <c r="TFB8" s="142"/>
      <c r="TFC8" s="142"/>
      <c r="TFD8" s="142"/>
      <c r="TFE8" s="142"/>
      <c r="TFF8" s="142"/>
      <c r="TFG8" s="142"/>
      <c r="TFH8" s="142"/>
      <c r="TFI8" s="142"/>
      <c r="TFJ8" s="142"/>
      <c r="TFK8" s="142"/>
      <c r="TFL8" s="142"/>
      <c r="TFM8" s="142"/>
      <c r="TFN8" s="142"/>
      <c r="TFO8" s="142"/>
      <c r="TFP8" s="142"/>
      <c r="TFQ8" s="142"/>
      <c r="TFR8" s="142"/>
      <c r="TFS8" s="142"/>
      <c r="TFT8" s="142"/>
      <c r="TFU8" s="142"/>
      <c r="TFV8" s="142"/>
      <c r="TFW8" s="142"/>
      <c r="TFX8" s="142"/>
      <c r="TFY8" s="142"/>
      <c r="TFZ8" s="142"/>
      <c r="TGA8" s="142"/>
      <c r="TGB8" s="142"/>
      <c r="TGC8" s="142"/>
      <c r="TGD8" s="142"/>
      <c r="TGE8" s="142"/>
      <c r="TGF8" s="142"/>
      <c r="TGG8" s="142"/>
      <c r="TGH8" s="142"/>
      <c r="TGI8" s="142"/>
      <c r="TGJ8" s="142"/>
      <c r="TGK8" s="142"/>
      <c r="TGL8" s="142"/>
      <c r="TGM8" s="142"/>
      <c r="TGN8" s="142"/>
      <c r="TGO8" s="142"/>
      <c r="TGP8" s="142"/>
      <c r="TGQ8" s="142"/>
      <c r="TGR8" s="142"/>
      <c r="TGS8" s="142"/>
      <c r="TGT8" s="142"/>
      <c r="TGU8" s="142"/>
      <c r="TGV8" s="142"/>
      <c r="TGW8" s="142"/>
      <c r="TGX8" s="142"/>
      <c r="TGY8" s="142"/>
      <c r="TGZ8" s="142"/>
      <c r="THA8" s="142"/>
      <c r="THB8" s="142"/>
      <c r="THC8" s="142"/>
      <c r="THD8" s="142"/>
      <c r="THE8" s="142"/>
      <c r="THF8" s="142"/>
      <c r="THG8" s="142"/>
      <c r="THH8" s="142"/>
      <c r="THI8" s="142"/>
      <c r="THJ8" s="142"/>
      <c r="THK8" s="142"/>
      <c r="THL8" s="142"/>
      <c r="THM8" s="142"/>
      <c r="THN8" s="142"/>
      <c r="THO8" s="142"/>
      <c r="THP8" s="142"/>
      <c r="THQ8" s="142"/>
      <c r="THR8" s="142"/>
      <c r="THS8" s="142"/>
      <c r="THT8" s="142"/>
      <c r="THU8" s="142"/>
      <c r="THV8" s="142"/>
      <c r="THW8" s="142"/>
      <c r="THX8" s="142"/>
      <c r="THY8" s="142"/>
      <c r="THZ8" s="142"/>
      <c r="TIA8" s="142"/>
      <c r="TIB8" s="142"/>
      <c r="TIC8" s="142"/>
      <c r="TID8" s="142"/>
      <c r="TIE8" s="142"/>
      <c r="TIF8" s="142"/>
      <c r="TIG8" s="142"/>
      <c r="TIH8" s="142"/>
      <c r="TII8" s="142"/>
      <c r="TIJ8" s="142"/>
      <c r="TIK8" s="142"/>
      <c r="TIL8" s="142"/>
      <c r="TIM8" s="142"/>
      <c r="TIN8" s="142"/>
      <c r="TIO8" s="142"/>
      <c r="TIP8" s="142"/>
      <c r="TIQ8" s="142"/>
      <c r="TIR8" s="142"/>
      <c r="TIS8" s="142"/>
      <c r="TIT8" s="142"/>
      <c r="TIU8" s="142"/>
      <c r="TIV8" s="142"/>
      <c r="TIW8" s="142"/>
      <c r="TIX8" s="142"/>
      <c r="TIY8" s="142"/>
      <c r="TIZ8" s="142"/>
      <c r="TJA8" s="142"/>
      <c r="TJB8" s="142"/>
      <c r="TJC8" s="142"/>
      <c r="TJD8" s="142"/>
      <c r="TJE8" s="142"/>
      <c r="TJF8" s="142"/>
      <c r="TJG8" s="142"/>
      <c r="TJH8" s="142"/>
      <c r="TJI8" s="142"/>
      <c r="TJJ8" s="142"/>
      <c r="TJK8" s="142"/>
      <c r="TJL8" s="142"/>
      <c r="TJM8" s="142"/>
      <c r="TJN8" s="142"/>
      <c r="TJO8" s="142"/>
      <c r="TJP8" s="142"/>
      <c r="TJQ8" s="142"/>
      <c r="TJR8" s="142"/>
      <c r="TJS8" s="142"/>
      <c r="TJT8" s="142"/>
      <c r="TJU8" s="142"/>
      <c r="TJV8" s="142"/>
      <c r="TJW8" s="142"/>
      <c r="TJX8" s="142"/>
      <c r="TJY8" s="142"/>
      <c r="TJZ8" s="142"/>
      <c r="TKA8" s="142"/>
      <c r="TKB8" s="142"/>
      <c r="TKC8" s="142"/>
      <c r="TKD8" s="142"/>
      <c r="TKE8" s="142"/>
      <c r="TKF8" s="142"/>
      <c r="TKG8" s="142"/>
      <c r="TKH8" s="142"/>
      <c r="TKI8" s="142"/>
      <c r="TKJ8" s="142"/>
      <c r="TKK8" s="142"/>
      <c r="TKL8" s="142"/>
      <c r="TKM8" s="142"/>
      <c r="TKN8" s="142"/>
      <c r="TKO8" s="142"/>
      <c r="TKP8" s="142"/>
      <c r="TKQ8" s="142"/>
      <c r="TKR8" s="142"/>
      <c r="TKS8" s="142"/>
      <c r="TKT8" s="142"/>
      <c r="TKU8" s="142"/>
      <c r="TKV8" s="142"/>
      <c r="TKW8" s="142"/>
      <c r="TKX8" s="142"/>
      <c r="TKY8" s="142"/>
      <c r="TKZ8" s="142"/>
      <c r="TLA8" s="142"/>
      <c r="TLB8" s="142"/>
      <c r="TLC8" s="142"/>
      <c r="TLD8" s="142"/>
      <c r="TLE8" s="142"/>
      <c r="TLF8" s="142"/>
      <c r="TLG8" s="142"/>
      <c r="TLH8" s="142"/>
      <c r="TLI8" s="142"/>
      <c r="TLJ8" s="142"/>
      <c r="TLK8" s="142"/>
      <c r="TLL8" s="142"/>
      <c r="TLM8" s="142"/>
      <c r="TLN8" s="142"/>
      <c r="TLO8" s="142"/>
      <c r="TLP8" s="142"/>
      <c r="TLQ8" s="142"/>
      <c r="TLR8" s="142"/>
      <c r="TLS8" s="142"/>
      <c r="TLT8" s="142"/>
      <c r="TLU8" s="142"/>
      <c r="TLV8" s="142"/>
      <c r="TLW8" s="142"/>
      <c r="TLX8" s="142"/>
      <c r="TLY8" s="142"/>
      <c r="TLZ8" s="142"/>
      <c r="TMA8" s="142"/>
      <c r="TMB8" s="142"/>
      <c r="TMC8" s="142"/>
      <c r="TMD8" s="142"/>
      <c r="TME8" s="142"/>
      <c r="TMF8" s="142"/>
      <c r="TMG8" s="142"/>
      <c r="TMH8" s="142"/>
      <c r="TMI8" s="142"/>
      <c r="TMJ8" s="142"/>
      <c r="TMK8" s="142"/>
      <c r="TML8" s="142"/>
      <c r="TMM8" s="142"/>
      <c r="TMN8" s="142"/>
      <c r="TMO8" s="142"/>
      <c r="TMP8" s="142"/>
      <c r="TMQ8" s="142"/>
      <c r="TMR8" s="142"/>
      <c r="TMS8" s="142"/>
      <c r="TMT8" s="142"/>
      <c r="TMU8" s="142"/>
      <c r="TMV8" s="142"/>
      <c r="TMW8" s="142"/>
      <c r="TMX8" s="142"/>
      <c r="TMY8" s="142"/>
      <c r="TMZ8" s="142"/>
      <c r="TNA8" s="142"/>
      <c r="TNB8" s="142"/>
      <c r="TNC8" s="142"/>
      <c r="TND8" s="142"/>
      <c r="TNE8" s="142"/>
      <c r="TNF8" s="142"/>
      <c r="TNG8" s="142"/>
      <c r="TNH8" s="142"/>
      <c r="TNI8" s="142"/>
      <c r="TNJ8" s="142"/>
      <c r="TNK8" s="142"/>
      <c r="TNL8" s="142"/>
      <c r="TNM8" s="142"/>
      <c r="TNN8" s="142"/>
      <c r="TNO8" s="142"/>
      <c r="TNP8" s="142"/>
      <c r="TNQ8" s="142"/>
      <c r="TNR8" s="142"/>
      <c r="TNS8" s="142"/>
      <c r="TNT8" s="142"/>
      <c r="TNU8" s="142"/>
      <c r="TNV8" s="142"/>
      <c r="TNW8" s="142"/>
      <c r="TNX8" s="142"/>
      <c r="TNY8" s="142"/>
      <c r="TNZ8" s="142"/>
      <c r="TOA8" s="142"/>
      <c r="TOB8" s="142"/>
      <c r="TOC8" s="142"/>
      <c r="TOD8" s="142"/>
      <c r="TOE8" s="142"/>
      <c r="TOF8" s="142"/>
      <c r="TOG8" s="142"/>
      <c r="TOH8" s="142"/>
      <c r="TOI8" s="142"/>
      <c r="TOJ8" s="142"/>
      <c r="TOK8" s="142"/>
      <c r="TOL8" s="142"/>
      <c r="TOM8" s="142"/>
      <c r="TON8" s="142"/>
      <c r="TOO8" s="142"/>
      <c r="TOP8" s="142"/>
      <c r="TOQ8" s="142"/>
      <c r="TOR8" s="142"/>
      <c r="TOS8" s="142"/>
      <c r="TOT8" s="142"/>
      <c r="TOU8" s="142"/>
      <c r="TOV8" s="142"/>
      <c r="TOW8" s="142"/>
      <c r="TOX8" s="142"/>
      <c r="TOY8" s="142"/>
      <c r="TOZ8" s="142"/>
      <c r="TPA8" s="142"/>
      <c r="TPB8" s="142"/>
      <c r="TPC8" s="142"/>
      <c r="TPD8" s="142"/>
      <c r="TPE8" s="142"/>
      <c r="TPF8" s="142"/>
      <c r="TPG8" s="142"/>
      <c r="TPH8" s="142"/>
      <c r="TPI8" s="142"/>
      <c r="TPJ8" s="142"/>
      <c r="TPK8" s="142"/>
      <c r="TPL8" s="142"/>
      <c r="TPM8" s="142"/>
      <c r="TPN8" s="142"/>
      <c r="TPO8" s="142"/>
      <c r="TPP8" s="142"/>
      <c r="TPQ8" s="142"/>
      <c r="TPR8" s="142"/>
      <c r="TPS8" s="142"/>
      <c r="TPT8" s="142"/>
      <c r="TPU8" s="142"/>
      <c r="TPV8" s="142"/>
      <c r="TPW8" s="142"/>
      <c r="TPX8" s="142"/>
      <c r="TPY8" s="142"/>
      <c r="TPZ8" s="142"/>
      <c r="TQA8" s="142"/>
      <c r="TQB8" s="142"/>
      <c r="TQC8" s="142"/>
      <c r="TQD8" s="142"/>
      <c r="TQE8" s="142"/>
      <c r="TQF8" s="142"/>
      <c r="TQG8" s="142"/>
      <c r="TQH8" s="142"/>
      <c r="TQI8" s="142"/>
      <c r="TQJ8" s="142"/>
      <c r="TQK8" s="142"/>
      <c r="TQL8" s="142"/>
      <c r="TQM8" s="142"/>
      <c r="TQN8" s="142"/>
      <c r="TQO8" s="142"/>
      <c r="TQP8" s="142"/>
      <c r="TQQ8" s="142"/>
      <c r="TQR8" s="142"/>
      <c r="TQS8" s="142"/>
      <c r="TQT8" s="142"/>
      <c r="TQU8" s="142"/>
      <c r="TQV8" s="142"/>
      <c r="TQW8" s="142"/>
      <c r="TQX8" s="142"/>
      <c r="TQY8" s="142"/>
      <c r="TQZ8" s="142"/>
      <c r="TRA8" s="142"/>
      <c r="TRB8" s="142"/>
      <c r="TRC8" s="142"/>
      <c r="TRD8" s="142"/>
      <c r="TRE8" s="142"/>
      <c r="TRF8" s="142"/>
      <c r="TRG8" s="142"/>
      <c r="TRH8" s="142"/>
      <c r="TRI8" s="142"/>
      <c r="TRJ8" s="142"/>
      <c r="TRK8" s="142"/>
      <c r="TRL8" s="142"/>
      <c r="TRM8" s="142"/>
      <c r="TRN8" s="142"/>
      <c r="TRO8" s="142"/>
      <c r="TRP8" s="142"/>
      <c r="TRQ8" s="142"/>
      <c r="TRR8" s="142"/>
      <c r="TRS8" s="142"/>
      <c r="TRT8" s="142"/>
      <c r="TRU8" s="142"/>
      <c r="TRV8" s="142"/>
      <c r="TRW8" s="142"/>
      <c r="TRX8" s="142"/>
      <c r="TRY8" s="142"/>
      <c r="TRZ8" s="142"/>
      <c r="TSA8" s="142"/>
      <c r="TSB8" s="142"/>
      <c r="TSC8" s="142"/>
      <c r="TSD8" s="142"/>
      <c r="TSE8" s="142"/>
      <c r="TSF8" s="142"/>
      <c r="TSG8" s="142"/>
      <c r="TSH8" s="142"/>
      <c r="TSI8" s="142"/>
      <c r="TSJ8" s="142"/>
      <c r="TSK8" s="142"/>
      <c r="TSL8" s="142"/>
      <c r="TSM8" s="142"/>
      <c r="TSN8" s="142"/>
      <c r="TSO8" s="142"/>
      <c r="TSP8" s="142"/>
      <c r="TSQ8" s="142"/>
      <c r="TSR8" s="142"/>
      <c r="TSS8" s="142"/>
      <c r="TST8" s="142"/>
      <c r="TSU8" s="142"/>
      <c r="TSV8" s="142"/>
      <c r="TSW8" s="142"/>
      <c r="TSX8" s="142"/>
      <c r="TSY8" s="142"/>
      <c r="TSZ8" s="142"/>
      <c r="TTA8" s="142"/>
      <c r="TTB8" s="142"/>
      <c r="TTC8" s="142"/>
      <c r="TTD8" s="142"/>
      <c r="TTE8" s="142"/>
      <c r="TTF8" s="142"/>
      <c r="TTG8" s="142"/>
      <c r="TTH8" s="142"/>
      <c r="TTI8" s="142"/>
      <c r="TTJ8" s="142"/>
      <c r="TTK8" s="142"/>
      <c r="TTL8" s="142"/>
      <c r="TTM8" s="142"/>
      <c r="TTN8" s="142"/>
      <c r="TTO8" s="142"/>
      <c r="TTP8" s="142"/>
      <c r="TTQ8" s="142"/>
      <c r="TTR8" s="142"/>
      <c r="TTS8" s="142"/>
      <c r="TTT8" s="142"/>
      <c r="TTU8" s="142"/>
      <c r="TTV8" s="142"/>
      <c r="TTW8" s="142"/>
      <c r="TTX8" s="142"/>
      <c r="TTY8" s="142"/>
      <c r="TTZ8" s="142"/>
      <c r="TUA8" s="142"/>
      <c r="TUB8" s="142"/>
      <c r="TUC8" s="142"/>
      <c r="TUD8" s="142"/>
      <c r="TUE8" s="142"/>
      <c r="TUF8" s="142"/>
      <c r="TUG8" s="142"/>
      <c r="TUH8" s="142"/>
      <c r="TUI8" s="142"/>
      <c r="TUJ8" s="142"/>
      <c r="TUK8" s="142"/>
      <c r="TUL8" s="142"/>
      <c r="TUM8" s="142"/>
      <c r="TUN8" s="142"/>
      <c r="TUO8" s="142"/>
      <c r="TUP8" s="142"/>
      <c r="TUQ8" s="142"/>
      <c r="TUR8" s="142"/>
      <c r="TUS8" s="142"/>
      <c r="TUT8" s="142"/>
      <c r="TUU8" s="142"/>
      <c r="TUV8" s="142"/>
      <c r="TUW8" s="142"/>
      <c r="TUX8" s="142"/>
      <c r="TUY8" s="142"/>
      <c r="TUZ8" s="142"/>
      <c r="TVA8" s="142"/>
      <c r="TVB8" s="142"/>
      <c r="TVC8" s="142"/>
      <c r="TVD8" s="142"/>
      <c r="TVE8" s="142"/>
      <c r="TVF8" s="142"/>
      <c r="TVG8" s="142"/>
      <c r="TVH8" s="142"/>
      <c r="TVI8" s="142"/>
      <c r="TVJ8" s="142"/>
      <c r="TVK8" s="142"/>
      <c r="TVL8" s="142"/>
      <c r="TVM8" s="142"/>
      <c r="TVN8" s="142"/>
      <c r="TVO8" s="142"/>
      <c r="TVP8" s="142"/>
      <c r="TVQ8" s="142"/>
      <c r="TVR8" s="142"/>
      <c r="TVS8" s="142"/>
      <c r="TVT8" s="142"/>
      <c r="TVU8" s="142"/>
      <c r="TVV8" s="142"/>
      <c r="TVW8" s="142"/>
      <c r="TVX8" s="142"/>
      <c r="TVY8" s="142"/>
      <c r="TVZ8" s="142"/>
      <c r="TWA8" s="142"/>
      <c r="TWB8" s="142"/>
      <c r="TWC8" s="142"/>
      <c r="TWD8" s="142"/>
      <c r="TWE8" s="142"/>
      <c r="TWF8" s="142"/>
      <c r="TWG8" s="142"/>
      <c r="TWH8" s="142"/>
      <c r="TWI8" s="142"/>
      <c r="TWJ8" s="142"/>
      <c r="TWK8" s="142"/>
      <c r="TWL8" s="142"/>
      <c r="TWM8" s="142"/>
      <c r="TWN8" s="142"/>
      <c r="TWO8" s="142"/>
      <c r="TWP8" s="142"/>
      <c r="TWQ8" s="142"/>
      <c r="TWR8" s="142"/>
      <c r="TWS8" s="142"/>
      <c r="TWT8" s="142"/>
      <c r="TWU8" s="142"/>
      <c r="TWV8" s="142"/>
      <c r="TWW8" s="142"/>
      <c r="TWX8" s="142"/>
      <c r="TWY8" s="142"/>
      <c r="TWZ8" s="142"/>
      <c r="TXA8" s="142"/>
      <c r="TXB8" s="142"/>
      <c r="TXC8" s="142"/>
      <c r="TXD8" s="142"/>
      <c r="TXE8" s="142"/>
      <c r="TXF8" s="142"/>
      <c r="TXG8" s="142"/>
      <c r="TXH8" s="142"/>
      <c r="TXI8" s="142"/>
      <c r="TXJ8" s="142"/>
      <c r="TXK8" s="142"/>
      <c r="TXL8" s="142"/>
      <c r="TXM8" s="142"/>
      <c r="TXN8" s="142"/>
      <c r="TXO8" s="142"/>
      <c r="TXP8" s="142"/>
      <c r="TXQ8" s="142"/>
      <c r="TXR8" s="142"/>
      <c r="TXS8" s="142"/>
      <c r="TXT8" s="142"/>
      <c r="TXU8" s="142"/>
      <c r="TXV8" s="142"/>
      <c r="TXW8" s="142"/>
      <c r="TXX8" s="142"/>
      <c r="TXY8" s="142"/>
      <c r="TXZ8" s="142"/>
      <c r="TYA8" s="142"/>
      <c r="TYB8" s="142"/>
      <c r="TYC8" s="142"/>
      <c r="TYD8" s="142"/>
      <c r="TYE8" s="142"/>
      <c r="TYF8" s="142"/>
      <c r="TYG8" s="142"/>
      <c r="TYH8" s="142"/>
      <c r="TYI8" s="142"/>
      <c r="TYJ8" s="142"/>
      <c r="TYK8" s="142"/>
      <c r="TYL8" s="142"/>
      <c r="TYM8" s="142"/>
      <c r="TYN8" s="142"/>
      <c r="TYO8" s="142"/>
      <c r="TYP8" s="142"/>
      <c r="TYQ8" s="142"/>
      <c r="TYR8" s="142"/>
      <c r="TYS8" s="142"/>
      <c r="TYT8" s="142"/>
      <c r="TYU8" s="142"/>
      <c r="TYV8" s="142"/>
      <c r="TYW8" s="142"/>
      <c r="TYX8" s="142"/>
      <c r="TYY8" s="142"/>
      <c r="TYZ8" s="142"/>
      <c r="TZA8" s="142"/>
      <c r="TZB8" s="142"/>
      <c r="TZC8" s="142"/>
      <c r="TZD8" s="142"/>
      <c r="TZE8" s="142"/>
      <c r="TZF8" s="142"/>
      <c r="TZG8" s="142"/>
      <c r="TZH8" s="142"/>
      <c r="TZI8" s="142"/>
      <c r="TZJ8" s="142"/>
      <c r="TZK8" s="142"/>
      <c r="TZL8" s="142"/>
      <c r="TZM8" s="142"/>
      <c r="TZN8" s="142"/>
      <c r="TZO8" s="142"/>
      <c r="TZP8" s="142"/>
      <c r="TZQ8" s="142"/>
      <c r="TZR8" s="142"/>
      <c r="TZS8" s="142"/>
      <c r="TZT8" s="142"/>
      <c r="TZU8" s="142"/>
      <c r="TZV8" s="142"/>
      <c r="TZW8" s="142"/>
      <c r="TZX8" s="142"/>
      <c r="TZY8" s="142"/>
      <c r="TZZ8" s="142"/>
      <c r="UAA8" s="142"/>
      <c r="UAB8" s="142"/>
      <c r="UAC8" s="142"/>
      <c r="UAD8" s="142"/>
      <c r="UAE8" s="142"/>
      <c r="UAF8" s="142"/>
      <c r="UAG8" s="142"/>
      <c r="UAH8" s="142"/>
      <c r="UAI8" s="142"/>
      <c r="UAJ8" s="142"/>
      <c r="UAK8" s="142"/>
      <c r="UAL8" s="142"/>
      <c r="UAM8" s="142"/>
      <c r="UAN8" s="142"/>
      <c r="UAO8" s="142"/>
      <c r="UAP8" s="142"/>
      <c r="UAQ8" s="142"/>
      <c r="UAR8" s="142"/>
      <c r="UAS8" s="142"/>
      <c r="UAT8" s="142"/>
      <c r="UAU8" s="142"/>
      <c r="UAV8" s="142"/>
      <c r="UAW8" s="142"/>
      <c r="UAX8" s="142"/>
      <c r="UAY8" s="142"/>
      <c r="UAZ8" s="142"/>
      <c r="UBA8" s="142"/>
      <c r="UBB8" s="142"/>
      <c r="UBC8" s="142"/>
      <c r="UBD8" s="142"/>
      <c r="UBE8" s="142"/>
      <c r="UBF8" s="142"/>
      <c r="UBG8" s="142"/>
      <c r="UBH8" s="142"/>
      <c r="UBI8" s="142"/>
      <c r="UBJ8" s="142"/>
      <c r="UBK8" s="142"/>
      <c r="UBL8" s="142"/>
      <c r="UBM8" s="142"/>
      <c r="UBN8" s="142"/>
      <c r="UBO8" s="142"/>
      <c r="UBP8" s="142"/>
      <c r="UBQ8" s="142"/>
      <c r="UBR8" s="142"/>
      <c r="UBS8" s="142"/>
      <c r="UBT8" s="142"/>
      <c r="UBU8" s="142"/>
      <c r="UBV8" s="142"/>
      <c r="UBW8" s="142"/>
      <c r="UBX8" s="142"/>
      <c r="UBY8" s="142"/>
      <c r="UBZ8" s="142"/>
      <c r="UCA8" s="142"/>
      <c r="UCB8" s="142"/>
      <c r="UCC8" s="142"/>
      <c r="UCD8" s="142"/>
      <c r="UCE8" s="142"/>
      <c r="UCF8" s="142"/>
      <c r="UCG8" s="142"/>
      <c r="UCH8" s="142"/>
      <c r="UCI8" s="142"/>
      <c r="UCJ8" s="142"/>
      <c r="UCK8" s="142"/>
      <c r="UCL8" s="142"/>
      <c r="UCM8" s="142"/>
      <c r="UCN8" s="142"/>
      <c r="UCO8" s="142"/>
      <c r="UCP8" s="142"/>
      <c r="UCQ8" s="142"/>
      <c r="UCR8" s="142"/>
      <c r="UCS8" s="142"/>
      <c r="UCT8" s="142"/>
      <c r="UCU8" s="142"/>
      <c r="UCV8" s="142"/>
      <c r="UCW8" s="142"/>
      <c r="UCX8" s="142"/>
      <c r="UCY8" s="142"/>
      <c r="UCZ8" s="142"/>
      <c r="UDA8" s="142"/>
      <c r="UDB8" s="142"/>
      <c r="UDC8" s="142"/>
      <c r="UDD8" s="142"/>
      <c r="UDE8" s="142"/>
      <c r="UDF8" s="142"/>
      <c r="UDG8" s="142"/>
      <c r="UDH8" s="142"/>
      <c r="UDI8" s="142"/>
      <c r="UDJ8" s="142"/>
      <c r="UDK8" s="142"/>
      <c r="UDL8" s="142"/>
      <c r="UDM8" s="142"/>
      <c r="UDN8" s="142"/>
      <c r="UDO8" s="142"/>
      <c r="UDP8" s="142"/>
      <c r="UDQ8" s="142"/>
      <c r="UDR8" s="142"/>
      <c r="UDS8" s="142"/>
      <c r="UDT8" s="142"/>
      <c r="UDU8" s="142"/>
      <c r="UDV8" s="142"/>
      <c r="UDW8" s="142"/>
      <c r="UDX8" s="142"/>
      <c r="UDY8" s="142"/>
      <c r="UDZ8" s="142"/>
      <c r="UEA8" s="142"/>
      <c r="UEB8" s="142"/>
      <c r="UEC8" s="142"/>
      <c r="UED8" s="142"/>
      <c r="UEE8" s="142"/>
      <c r="UEF8" s="142"/>
      <c r="UEG8" s="142"/>
      <c r="UEH8" s="142"/>
      <c r="UEI8" s="142"/>
      <c r="UEJ8" s="142"/>
      <c r="UEK8" s="142"/>
      <c r="UEL8" s="142"/>
      <c r="UEM8" s="142"/>
      <c r="UEN8" s="142"/>
      <c r="UEO8" s="142"/>
      <c r="UEP8" s="142"/>
      <c r="UEQ8" s="142"/>
      <c r="UER8" s="142"/>
      <c r="UES8" s="142"/>
      <c r="UET8" s="142"/>
      <c r="UEU8" s="142"/>
      <c r="UEV8" s="142"/>
      <c r="UEW8" s="142"/>
      <c r="UEX8" s="142"/>
      <c r="UEY8" s="142"/>
      <c r="UEZ8" s="142"/>
      <c r="UFA8" s="142"/>
      <c r="UFB8" s="142"/>
      <c r="UFC8" s="142"/>
      <c r="UFD8" s="142"/>
      <c r="UFE8" s="142"/>
      <c r="UFF8" s="142"/>
      <c r="UFG8" s="142"/>
      <c r="UFH8" s="142"/>
      <c r="UFI8" s="142"/>
      <c r="UFJ8" s="142"/>
      <c r="UFK8" s="142"/>
      <c r="UFL8" s="142"/>
      <c r="UFM8" s="142"/>
      <c r="UFN8" s="142"/>
      <c r="UFO8" s="142"/>
      <c r="UFP8" s="142"/>
      <c r="UFQ8" s="142"/>
      <c r="UFR8" s="142"/>
      <c r="UFS8" s="142"/>
      <c r="UFT8" s="142"/>
      <c r="UFU8" s="142"/>
      <c r="UFV8" s="142"/>
      <c r="UFW8" s="142"/>
      <c r="UFX8" s="142"/>
      <c r="UFY8" s="142"/>
      <c r="UFZ8" s="142"/>
      <c r="UGA8" s="142"/>
      <c r="UGB8" s="142"/>
      <c r="UGC8" s="142"/>
      <c r="UGD8" s="142"/>
      <c r="UGE8" s="142"/>
      <c r="UGF8" s="142"/>
      <c r="UGG8" s="142"/>
      <c r="UGH8" s="142"/>
      <c r="UGI8" s="142"/>
      <c r="UGJ8" s="142"/>
      <c r="UGK8" s="142"/>
      <c r="UGL8" s="142"/>
      <c r="UGM8" s="142"/>
      <c r="UGN8" s="142"/>
      <c r="UGO8" s="142"/>
      <c r="UGP8" s="142"/>
      <c r="UGQ8" s="142"/>
      <c r="UGR8" s="142"/>
      <c r="UGS8" s="142"/>
      <c r="UGT8" s="142"/>
      <c r="UGU8" s="142"/>
      <c r="UGV8" s="142"/>
      <c r="UGW8" s="142"/>
      <c r="UGX8" s="142"/>
      <c r="UGY8" s="142"/>
      <c r="UGZ8" s="142"/>
      <c r="UHA8" s="142"/>
      <c r="UHB8" s="142"/>
      <c r="UHC8" s="142"/>
      <c r="UHD8" s="142"/>
      <c r="UHE8" s="142"/>
      <c r="UHF8" s="142"/>
      <c r="UHG8" s="142"/>
      <c r="UHH8" s="142"/>
      <c r="UHI8" s="142"/>
      <c r="UHJ8" s="142"/>
      <c r="UHK8" s="142"/>
      <c r="UHL8" s="142"/>
      <c r="UHM8" s="142"/>
      <c r="UHN8" s="142"/>
      <c r="UHO8" s="142"/>
      <c r="UHP8" s="142"/>
      <c r="UHQ8" s="142"/>
      <c r="UHR8" s="142"/>
      <c r="UHS8" s="142"/>
      <c r="UHT8" s="142"/>
      <c r="UHU8" s="142"/>
      <c r="UHV8" s="142"/>
      <c r="UHW8" s="142"/>
      <c r="UHX8" s="142"/>
      <c r="UHY8" s="142"/>
      <c r="UHZ8" s="142"/>
      <c r="UIA8" s="142"/>
      <c r="UIB8" s="142"/>
      <c r="UIC8" s="142"/>
      <c r="UID8" s="142"/>
      <c r="UIE8" s="142"/>
      <c r="UIF8" s="142"/>
      <c r="UIG8" s="142"/>
      <c r="UIH8" s="142"/>
      <c r="UII8" s="142"/>
      <c r="UIJ8" s="142"/>
      <c r="UIK8" s="142"/>
      <c r="UIL8" s="142"/>
      <c r="UIM8" s="142"/>
      <c r="UIN8" s="142"/>
      <c r="UIO8" s="142"/>
      <c r="UIP8" s="142"/>
      <c r="UIQ8" s="142"/>
      <c r="UIR8" s="142"/>
      <c r="UIS8" s="142"/>
      <c r="UIT8" s="142"/>
      <c r="UIU8" s="142"/>
      <c r="UIV8" s="142"/>
      <c r="UIW8" s="142"/>
      <c r="UIX8" s="142"/>
      <c r="UIY8" s="142"/>
      <c r="UIZ8" s="142"/>
      <c r="UJA8" s="142"/>
      <c r="UJB8" s="142"/>
      <c r="UJC8" s="142"/>
      <c r="UJD8" s="142"/>
      <c r="UJE8" s="142"/>
      <c r="UJF8" s="142"/>
      <c r="UJG8" s="142"/>
      <c r="UJH8" s="142"/>
      <c r="UJI8" s="142"/>
      <c r="UJJ8" s="142"/>
      <c r="UJK8" s="142"/>
      <c r="UJL8" s="142"/>
      <c r="UJM8" s="142"/>
      <c r="UJN8" s="142"/>
      <c r="UJO8" s="142"/>
      <c r="UJP8" s="142"/>
      <c r="UJQ8" s="142"/>
      <c r="UJR8" s="142"/>
      <c r="UJS8" s="142"/>
      <c r="UJT8" s="142"/>
      <c r="UJU8" s="142"/>
      <c r="UJV8" s="142"/>
      <c r="UJW8" s="142"/>
      <c r="UJX8" s="142"/>
      <c r="UJY8" s="142"/>
      <c r="UJZ8" s="142"/>
      <c r="UKA8" s="142"/>
      <c r="UKB8" s="142"/>
      <c r="UKC8" s="142"/>
      <c r="UKD8" s="142"/>
      <c r="UKE8" s="142"/>
      <c r="UKF8" s="142"/>
      <c r="UKG8" s="142"/>
      <c r="UKH8" s="142"/>
      <c r="UKI8" s="142"/>
      <c r="UKJ8" s="142"/>
      <c r="UKK8" s="142"/>
      <c r="UKL8" s="142"/>
      <c r="UKM8" s="142"/>
      <c r="UKN8" s="142"/>
      <c r="UKO8" s="142"/>
      <c r="UKP8" s="142"/>
      <c r="UKQ8" s="142"/>
      <c r="UKR8" s="142"/>
      <c r="UKS8" s="142"/>
      <c r="UKT8" s="142"/>
      <c r="UKU8" s="142"/>
      <c r="UKV8" s="142"/>
      <c r="UKW8" s="142"/>
      <c r="UKX8" s="142"/>
      <c r="UKY8" s="142"/>
      <c r="UKZ8" s="142"/>
      <c r="ULA8" s="142"/>
      <c r="ULB8" s="142"/>
      <c r="ULC8" s="142"/>
      <c r="ULD8" s="142"/>
      <c r="ULE8" s="142"/>
      <c r="ULF8" s="142"/>
      <c r="ULG8" s="142"/>
      <c r="ULH8" s="142"/>
      <c r="ULI8" s="142"/>
      <c r="ULJ8" s="142"/>
      <c r="ULK8" s="142"/>
      <c r="ULL8" s="142"/>
      <c r="ULM8" s="142"/>
      <c r="ULN8" s="142"/>
      <c r="ULO8" s="142"/>
      <c r="ULP8" s="142"/>
      <c r="ULQ8" s="142"/>
      <c r="ULR8" s="142"/>
      <c r="ULS8" s="142"/>
      <c r="ULT8" s="142"/>
      <c r="ULU8" s="142"/>
      <c r="ULV8" s="142"/>
      <c r="ULW8" s="142"/>
      <c r="ULX8" s="142"/>
      <c r="ULY8" s="142"/>
      <c r="ULZ8" s="142"/>
      <c r="UMA8" s="142"/>
      <c r="UMB8" s="142"/>
      <c r="UMC8" s="142"/>
      <c r="UMD8" s="142"/>
      <c r="UME8" s="142"/>
      <c r="UMF8" s="142"/>
      <c r="UMG8" s="142"/>
      <c r="UMH8" s="142"/>
      <c r="UMI8" s="142"/>
      <c r="UMJ8" s="142"/>
      <c r="UMK8" s="142"/>
      <c r="UML8" s="142"/>
      <c r="UMM8" s="142"/>
      <c r="UMN8" s="142"/>
      <c r="UMO8" s="142"/>
      <c r="UMP8" s="142"/>
      <c r="UMQ8" s="142"/>
      <c r="UMR8" s="142"/>
      <c r="UMS8" s="142"/>
      <c r="UMT8" s="142"/>
      <c r="UMU8" s="142"/>
      <c r="UMV8" s="142"/>
      <c r="UMW8" s="142"/>
      <c r="UMX8" s="142"/>
      <c r="UMY8" s="142"/>
      <c r="UMZ8" s="142"/>
      <c r="UNA8" s="142"/>
      <c r="UNB8" s="142"/>
      <c r="UNC8" s="142"/>
      <c r="UND8" s="142"/>
      <c r="UNE8" s="142"/>
      <c r="UNF8" s="142"/>
      <c r="UNG8" s="142"/>
      <c r="UNH8" s="142"/>
      <c r="UNI8" s="142"/>
      <c r="UNJ8" s="142"/>
      <c r="UNK8" s="142"/>
      <c r="UNL8" s="142"/>
      <c r="UNM8" s="142"/>
      <c r="UNN8" s="142"/>
      <c r="UNO8" s="142"/>
      <c r="UNP8" s="142"/>
      <c r="UNQ8" s="142"/>
      <c r="UNR8" s="142"/>
      <c r="UNS8" s="142"/>
      <c r="UNT8" s="142"/>
      <c r="UNU8" s="142"/>
      <c r="UNV8" s="142"/>
      <c r="UNW8" s="142"/>
      <c r="UNX8" s="142"/>
      <c r="UNY8" s="142"/>
      <c r="UNZ8" s="142"/>
      <c r="UOA8" s="142"/>
      <c r="UOB8" s="142"/>
      <c r="UOC8" s="142"/>
      <c r="UOD8" s="142"/>
      <c r="UOE8" s="142"/>
      <c r="UOF8" s="142"/>
      <c r="UOG8" s="142"/>
      <c r="UOH8" s="142"/>
      <c r="UOI8" s="142"/>
      <c r="UOJ8" s="142"/>
      <c r="UOK8" s="142"/>
      <c r="UOL8" s="142"/>
      <c r="UOM8" s="142"/>
      <c r="UON8" s="142"/>
      <c r="UOO8" s="142"/>
      <c r="UOP8" s="142"/>
      <c r="UOQ8" s="142"/>
      <c r="UOR8" s="142"/>
      <c r="UOS8" s="142"/>
      <c r="UOT8" s="142"/>
      <c r="UOU8" s="142"/>
      <c r="UOV8" s="142"/>
      <c r="UOW8" s="142"/>
      <c r="UOX8" s="142"/>
      <c r="UOY8" s="142"/>
      <c r="UOZ8" s="142"/>
      <c r="UPA8" s="142"/>
      <c r="UPB8" s="142"/>
      <c r="UPC8" s="142"/>
      <c r="UPD8" s="142"/>
      <c r="UPE8" s="142"/>
      <c r="UPF8" s="142"/>
      <c r="UPG8" s="142"/>
      <c r="UPH8" s="142"/>
      <c r="UPI8" s="142"/>
      <c r="UPJ8" s="142"/>
      <c r="UPK8" s="142"/>
      <c r="UPL8" s="142"/>
      <c r="UPM8" s="142"/>
      <c r="UPN8" s="142"/>
      <c r="UPO8" s="142"/>
      <c r="UPP8" s="142"/>
      <c r="UPQ8" s="142"/>
      <c r="UPR8" s="142"/>
      <c r="UPS8" s="142"/>
      <c r="UPT8" s="142"/>
      <c r="UPU8" s="142"/>
      <c r="UPV8" s="142"/>
      <c r="UPW8" s="142"/>
      <c r="UPX8" s="142"/>
      <c r="UPY8" s="142"/>
      <c r="UPZ8" s="142"/>
      <c r="UQA8" s="142"/>
      <c r="UQB8" s="142"/>
      <c r="UQC8" s="142"/>
      <c r="UQD8" s="142"/>
      <c r="UQE8" s="142"/>
      <c r="UQF8" s="142"/>
      <c r="UQG8" s="142"/>
      <c r="UQH8" s="142"/>
      <c r="UQI8" s="142"/>
      <c r="UQJ8" s="142"/>
      <c r="UQK8" s="142"/>
      <c r="UQL8" s="142"/>
      <c r="UQM8" s="142"/>
      <c r="UQN8" s="142"/>
      <c r="UQO8" s="142"/>
      <c r="UQP8" s="142"/>
      <c r="UQQ8" s="142"/>
      <c r="UQR8" s="142"/>
      <c r="UQS8" s="142"/>
      <c r="UQT8" s="142"/>
      <c r="UQU8" s="142"/>
      <c r="UQV8" s="142"/>
      <c r="UQW8" s="142"/>
      <c r="UQX8" s="142"/>
      <c r="UQY8" s="142"/>
      <c r="UQZ8" s="142"/>
      <c r="URA8" s="142"/>
      <c r="URB8" s="142"/>
      <c r="URC8" s="142"/>
      <c r="URD8" s="142"/>
      <c r="URE8" s="142"/>
      <c r="URF8" s="142"/>
      <c r="URG8" s="142"/>
      <c r="URH8" s="142"/>
      <c r="URI8" s="142"/>
      <c r="URJ8" s="142"/>
      <c r="URK8" s="142"/>
      <c r="URL8" s="142"/>
      <c r="URM8" s="142"/>
      <c r="URN8" s="142"/>
      <c r="URO8" s="142"/>
      <c r="URP8" s="142"/>
      <c r="URQ8" s="142"/>
      <c r="URR8" s="142"/>
      <c r="URS8" s="142"/>
      <c r="URT8" s="142"/>
      <c r="URU8" s="142"/>
      <c r="URV8" s="142"/>
      <c r="URW8" s="142"/>
      <c r="URX8" s="142"/>
      <c r="URY8" s="142"/>
      <c r="URZ8" s="142"/>
      <c r="USA8" s="142"/>
      <c r="USB8" s="142"/>
      <c r="USC8" s="142"/>
      <c r="USD8" s="142"/>
      <c r="USE8" s="142"/>
      <c r="USF8" s="142"/>
      <c r="USG8" s="142"/>
      <c r="USH8" s="142"/>
      <c r="USI8" s="142"/>
      <c r="USJ8" s="142"/>
      <c r="USK8" s="142"/>
      <c r="USL8" s="142"/>
      <c r="USM8" s="142"/>
      <c r="USN8" s="142"/>
      <c r="USO8" s="142"/>
      <c r="USP8" s="142"/>
      <c r="USQ8" s="142"/>
      <c r="USR8" s="142"/>
      <c r="USS8" s="142"/>
      <c r="UST8" s="142"/>
      <c r="USU8" s="142"/>
      <c r="USV8" s="142"/>
      <c r="USW8" s="142"/>
      <c r="USX8" s="142"/>
      <c r="USY8" s="142"/>
      <c r="USZ8" s="142"/>
      <c r="UTA8" s="142"/>
      <c r="UTB8" s="142"/>
      <c r="UTC8" s="142"/>
      <c r="UTD8" s="142"/>
      <c r="UTE8" s="142"/>
      <c r="UTF8" s="142"/>
      <c r="UTG8" s="142"/>
      <c r="UTH8" s="142"/>
      <c r="UTI8" s="142"/>
      <c r="UTJ8" s="142"/>
      <c r="UTK8" s="142"/>
      <c r="UTL8" s="142"/>
      <c r="UTM8" s="142"/>
      <c r="UTN8" s="142"/>
      <c r="UTO8" s="142"/>
      <c r="UTP8" s="142"/>
      <c r="UTQ8" s="142"/>
      <c r="UTR8" s="142"/>
      <c r="UTS8" s="142"/>
      <c r="UTT8" s="142"/>
      <c r="UTU8" s="142"/>
      <c r="UTV8" s="142"/>
      <c r="UTW8" s="142"/>
      <c r="UTX8" s="142"/>
      <c r="UTY8" s="142"/>
      <c r="UTZ8" s="142"/>
      <c r="UUA8" s="142"/>
      <c r="UUB8" s="142"/>
      <c r="UUC8" s="142"/>
      <c r="UUD8" s="142"/>
      <c r="UUE8" s="142"/>
      <c r="UUF8" s="142"/>
      <c r="UUG8" s="142"/>
      <c r="UUH8" s="142"/>
      <c r="UUI8" s="142"/>
      <c r="UUJ8" s="142"/>
      <c r="UUK8" s="142"/>
      <c r="UUL8" s="142"/>
      <c r="UUM8" s="142"/>
      <c r="UUN8" s="142"/>
      <c r="UUO8" s="142"/>
      <c r="UUP8" s="142"/>
      <c r="UUQ8" s="142"/>
      <c r="UUR8" s="142"/>
      <c r="UUS8" s="142"/>
      <c r="UUT8" s="142"/>
      <c r="UUU8" s="142"/>
      <c r="UUV8" s="142"/>
      <c r="UUW8" s="142"/>
      <c r="UUX8" s="142"/>
      <c r="UUY8" s="142"/>
      <c r="UUZ8" s="142"/>
      <c r="UVA8" s="142"/>
      <c r="UVB8" s="142"/>
      <c r="UVC8" s="142"/>
      <c r="UVD8" s="142"/>
      <c r="UVE8" s="142"/>
      <c r="UVF8" s="142"/>
      <c r="UVG8" s="142"/>
      <c r="UVH8" s="142"/>
      <c r="UVI8" s="142"/>
      <c r="UVJ8" s="142"/>
      <c r="UVK8" s="142"/>
      <c r="UVL8" s="142"/>
      <c r="UVM8" s="142"/>
      <c r="UVN8" s="142"/>
      <c r="UVO8" s="142"/>
      <c r="UVP8" s="142"/>
      <c r="UVQ8" s="142"/>
      <c r="UVR8" s="142"/>
      <c r="UVS8" s="142"/>
      <c r="UVT8" s="142"/>
      <c r="UVU8" s="142"/>
      <c r="UVV8" s="142"/>
      <c r="UVW8" s="142"/>
      <c r="UVX8" s="142"/>
      <c r="UVY8" s="142"/>
      <c r="UVZ8" s="142"/>
      <c r="UWA8" s="142"/>
      <c r="UWB8" s="142"/>
      <c r="UWC8" s="142"/>
      <c r="UWD8" s="142"/>
      <c r="UWE8" s="142"/>
      <c r="UWF8" s="142"/>
      <c r="UWG8" s="142"/>
      <c r="UWH8" s="142"/>
      <c r="UWI8" s="142"/>
      <c r="UWJ8" s="142"/>
      <c r="UWK8" s="142"/>
      <c r="UWL8" s="142"/>
      <c r="UWM8" s="142"/>
      <c r="UWN8" s="142"/>
      <c r="UWO8" s="142"/>
      <c r="UWP8" s="142"/>
      <c r="UWQ8" s="142"/>
      <c r="UWR8" s="142"/>
      <c r="UWS8" s="142"/>
      <c r="UWT8" s="142"/>
      <c r="UWU8" s="142"/>
      <c r="UWV8" s="142"/>
      <c r="UWW8" s="142"/>
      <c r="UWX8" s="142"/>
      <c r="UWY8" s="142"/>
      <c r="UWZ8" s="142"/>
      <c r="UXA8" s="142"/>
      <c r="UXB8" s="142"/>
      <c r="UXC8" s="142"/>
      <c r="UXD8" s="142"/>
      <c r="UXE8" s="142"/>
      <c r="UXF8" s="142"/>
      <c r="UXG8" s="142"/>
      <c r="UXH8" s="142"/>
      <c r="UXI8" s="142"/>
      <c r="UXJ8" s="142"/>
      <c r="UXK8" s="142"/>
      <c r="UXL8" s="142"/>
      <c r="UXM8" s="142"/>
      <c r="UXN8" s="142"/>
      <c r="UXO8" s="142"/>
      <c r="UXP8" s="142"/>
      <c r="UXQ8" s="142"/>
      <c r="UXR8" s="142"/>
      <c r="UXS8" s="142"/>
      <c r="UXT8" s="142"/>
      <c r="UXU8" s="142"/>
      <c r="UXV8" s="142"/>
      <c r="UXW8" s="142"/>
      <c r="UXX8" s="142"/>
      <c r="UXY8" s="142"/>
      <c r="UXZ8" s="142"/>
      <c r="UYA8" s="142"/>
      <c r="UYB8" s="142"/>
      <c r="UYC8" s="142"/>
      <c r="UYD8" s="142"/>
      <c r="UYE8" s="142"/>
      <c r="UYF8" s="142"/>
      <c r="UYG8" s="142"/>
      <c r="UYH8" s="142"/>
      <c r="UYI8" s="142"/>
      <c r="UYJ8" s="142"/>
      <c r="UYK8" s="142"/>
      <c r="UYL8" s="142"/>
      <c r="UYM8" s="142"/>
      <c r="UYN8" s="142"/>
      <c r="UYO8" s="142"/>
      <c r="UYP8" s="142"/>
      <c r="UYQ8" s="142"/>
      <c r="UYR8" s="142"/>
      <c r="UYS8" s="142"/>
      <c r="UYT8" s="142"/>
      <c r="UYU8" s="142"/>
      <c r="UYV8" s="142"/>
      <c r="UYW8" s="142"/>
      <c r="UYX8" s="142"/>
      <c r="UYY8" s="142"/>
      <c r="UYZ8" s="142"/>
      <c r="UZA8" s="142"/>
      <c r="UZB8" s="142"/>
      <c r="UZC8" s="142"/>
      <c r="UZD8" s="142"/>
      <c r="UZE8" s="142"/>
      <c r="UZF8" s="142"/>
      <c r="UZG8" s="142"/>
      <c r="UZH8" s="142"/>
      <c r="UZI8" s="142"/>
      <c r="UZJ8" s="142"/>
      <c r="UZK8" s="142"/>
      <c r="UZL8" s="142"/>
      <c r="UZM8" s="142"/>
      <c r="UZN8" s="142"/>
      <c r="UZO8" s="142"/>
      <c r="UZP8" s="142"/>
      <c r="UZQ8" s="142"/>
      <c r="UZR8" s="142"/>
      <c r="UZS8" s="142"/>
      <c r="UZT8" s="142"/>
      <c r="UZU8" s="142"/>
      <c r="UZV8" s="142"/>
      <c r="UZW8" s="142"/>
      <c r="UZX8" s="142"/>
      <c r="UZY8" s="142"/>
      <c r="UZZ8" s="142"/>
      <c r="VAA8" s="142"/>
      <c r="VAB8" s="142"/>
      <c r="VAC8" s="142"/>
      <c r="VAD8" s="142"/>
      <c r="VAE8" s="142"/>
      <c r="VAF8" s="142"/>
      <c r="VAG8" s="142"/>
      <c r="VAH8" s="142"/>
      <c r="VAI8" s="142"/>
      <c r="VAJ8" s="142"/>
      <c r="VAK8" s="142"/>
      <c r="VAL8" s="142"/>
      <c r="VAM8" s="142"/>
      <c r="VAN8" s="142"/>
      <c r="VAO8" s="142"/>
      <c r="VAP8" s="142"/>
      <c r="VAQ8" s="142"/>
      <c r="VAR8" s="142"/>
      <c r="VAS8" s="142"/>
      <c r="VAT8" s="142"/>
      <c r="VAU8" s="142"/>
      <c r="VAV8" s="142"/>
      <c r="VAW8" s="142"/>
      <c r="VAX8" s="142"/>
      <c r="VAY8" s="142"/>
      <c r="VAZ8" s="142"/>
      <c r="VBA8" s="142"/>
      <c r="VBB8" s="142"/>
      <c r="VBC8" s="142"/>
      <c r="VBD8" s="142"/>
      <c r="VBE8" s="142"/>
      <c r="VBF8" s="142"/>
      <c r="VBG8" s="142"/>
      <c r="VBH8" s="142"/>
      <c r="VBI8" s="142"/>
      <c r="VBJ8" s="142"/>
      <c r="VBK8" s="142"/>
      <c r="VBL8" s="142"/>
      <c r="VBM8" s="142"/>
      <c r="VBN8" s="142"/>
      <c r="VBO8" s="142"/>
      <c r="VBP8" s="142"/>
      <c r="VBQ8" s="142"/>
      <c r="VBR8" s="142"/>
      <c r="VBS8" s="142"/>
      <c r="VBT8" s="142"/>
      <c r="VBU8" s="142"/>
      <c r="VBV8" s="142"/>
      <c r="VBW8" s="142"/>
      <c r="VBX8" s="142"/>
      <c r="VBY8" s="142"/>
      <c r="VBZ8" s="142"/>
      <c r="VCA8" s="142"/>
      <c r="VCB8" s="142"/>
      <c r="VCC8" s="142"/>
      <c r="VCD8" s="142"/>
      <c r="VCE8" s="142"/>
      <c r="VCF8" s="142"/>
      <c r="VCG8" s="142"/>
      <c r="VCH8" s="142"/>
      <c r="VCI8" s="142"/>
      <c r="VCJ8" s="142"/>
      <c r="VCK8" s="142"/>
      <c r="VCL8" s="142"/>
      <c r="VCM8" s="142"/>
      <c r="VCN8" s="142"/>
      <c r="VCO8" s="142"/>
      <c r="VCP8" s="142"/>
      <c r="VCQ8" s="142"/>
      <c r="VCR8" s="142"/>
      <c r="VCS8" s="142"/>
      <c r="VCT8" s="142"/>
      <c r="VCU8" s="142"/>
      <c r="VCV8" s="142"/>
      <c r="VCW8" s="142"/>
      <c r="VCX8" s="142"/>
      <c r="VCY8" s="142"/>
      <c r="VCZ8" s="142"/>
      <c r="VDA8" s="142"/>
      <c r="VDB8" s="142"/>
      <c r="VDC8" s="142"/>
      <c r="VDD8" s="142"/>
      <c r="VDE8" s="142"/>
      <c r="VDF8" s="142"/>
      <c r="VDG8" s="142"/>
      <c r="VDH8" s="142"/>
      <c r="VDI8" s="142"/>
      <c r="VDJ8" s="142"/>
      <c r="VDK8" s="142"/>
      <c r="VDL8" s="142"/>
      <c r="VDM8" s="142"/>
      <c r="VDN8" s="142"/>
      <c r="VDO8" s="142"/>
      <c r="VDP8" s="142"/>
      <c r="VDQ8" s="142"/>
      <c r="VDR8" s="142"/>
      <c r="VDS8" s="142"/>
      <c r="VDT8" s="142"/>
      <c r="VDU8" s="142"/>
      <c r="VDV8" s="142"/>
      <c r="VDW8" s="142"/>
      <c r="VDX8" s="142"/>
      <c r="VDY8" s="142"/>
      <c r="VDZ8" s="142"/>
      <c r="VEA8" s="142"/>
      <c r="VEB8" s="142"/>
      <c r="VEC8" s="142"/>
      <c r="VED8" s="142"/>
      <c r="VEE8" s="142"/>
      <c r="VEF8" s="142"/>
      <c r="VEG8" s="142"/>
      <c r="VEH8" s="142"/>
      <c r="VEI8" s="142"/>
      <c r="VEJ8" s="142"/>
      <c r="VEK8" s="142"/>
      <c r="VEL8" s="142"/>
      <c r="VEM8" s="142"/>
      <c r="VEN8" s="142"/>
      <c r="VEO8" s="142"/>
      <c r="VEP8" s="142"/>
      <c r="VEQ8" s="142"/>
      <c r="VER8" s="142"/>
      <c r="VES8" s="142"/>
      <c r="VET8" s="142"/>
      <c r="VEU8" s="142"/>
      <c r="VEV8" s="142"/>
      <c r="VEW8" s="142"/>
      <c r="VEX8" s="142"/>
      <c r="VEY8" s="142"/>
      <c r="VEZ8" s="142"/>
      <c r="VFA8" s="142"/>
      <c r="VFB8" s="142"/>
      <c r="VFC8" s="142"/>
      <c r="VFD8" s="142"/>
      <c r="VFE8" s="142"/>
      <c r="VFF8" s="142"/>
      <c r="VFG8" s="142"/>
      <c r="VFH8" s="142"/>
      <c r="VFI8" s="142"/>
      <c r="VFJ8" s="142"/>
      <c r="VFK8" s="142"/>
      <c r="VFL8" s="142"/>
      <c r="VFM8" s="142"/>
      <c r="VFN8" s="142"/>
      <c r="VFO8" s="142"/>
      <c r="VFP8" s="142"/>
      <c r="VFQ8" s="142"/>
      <c r="VFR8" s="142"/>
      <c r="VFS8" s="142"/>
      <c r="VFT8" s="142"/>
      <c r="VFU8" s="142"/>
      <c r="VFV8" s="142"/>
      <c r="VFW8" s="142"/>
      <c r="VFX8" s="142"/>
      <c r="VFY8" s="142"/>
      <c r="VFZ8" s="142"/>
      <c r="VGA8" s="142"/>
      <c r="VGB8" s="142"/>
      <c r="VGC8" s="142"/>
      <c r="VGD8" s="142"/>
      <c r="VGE8" s="142"/>
      <c r="VGF8" s="142"/>
      <c r="VGG8" s="142"/>
      <c r="VGH8" s="142"/>
      <c r="VGI8" s="142"/>
      <c r="VGJ8" s="142"/>
      <c r="VGK8" s="142"/>
      <c r="VGL8" s="142"/>
      <c r="VGM8" s="142"/>
      <c r="VGN8" s="142"/>
      <c r="VGO8" s="142"/>
      <c r="VGP8" s="142"/>
      <c r="VGQ8" s="142"/>
      <c r="VGR8" s="142"/>
      <c r="VGS8" s="142"/>
      <c r="VGT8" s="142"/>
      <c r="VGU8" s="142"/>
      <c r="VGV8" s="142"/>
      <c r="VGW8" s="142"/>
      <c r="VGX8" s="142"/>
      <c r="VGY8" s="142"/>
      <c r="VGZ8" s="142"/>
      <c r="VHA8" s="142"/>
      <c r="VHB8" s="142"/>
      <c r="VHC8" s="142"/>
      <c r="VHD8" s="142"/>
      <c r="VHE8" s="142"/>
      <c r="VHF8" s="142"/>
      <c r="VHG8" s="142"/>
      <c r="VHH8" s="142"/>
      <c r="VHI8" s="142"/>
      <c r="VHJ8" s="142"/>
      <c r="VHK8" s="142"/>
      <c r="VHL8" s="142"/>
      <c r="VHM8" s="142"/>
      <c r="VHN8" s="142"/>
      <c r="VHO8" s="142"/>
      <c r="VHP8" s="142"/>
      <c r="VHQ8" s="142"/>
      <c r="VHR8" s="142"/>
      <c r="VHS8" s="142"/>
      <c r="VHT8" s="142"/>
      <c r="VHU8" s="142"/>
      <c r="VHV8" s="142"/>
      <c r="VHW8" s="142"/>
      <c r="VHX8" s="142"/>
      <c r="VHY8" s="142"/>
      <c r="VHZ8" s="142"/>
      <c r="VIA8" s="142"/>
      <c r="VIB8" s="142"/>
      <c r="VIC8" s="142"/>
      <c r="VID8" s="142"/>
      <c r="VIE8" s="142"/>
      <c r="VIF8" s="142"/>
      <c r="VIG8" s="142"/>
      <c r="VIH8" s="142"/>
      <c r="VII8" s="142"/>
      <c r="VIJ8" s="142"/>
      <c r="VIK8" s="142"/>
      <c r="VIL8" s="142"/>
      <c r="VIM8" s="142"/>
      <c r="VIN8" s="142"/>
      <c r="VIO8" s="142"/>
      <c r="VIP8" s="142"/>
      <c r="VIQ8" s="142"/>
      <c r="VIR8" s="142"/>
      <c r="VIS8" s="142"/>
      <c r="VIT8" s="142"/>
      <c r="VIU8" s="142"/>
      <c r="VIV8" s="142"/>
      <c r="VIW8" s="142"/>
      <c r="VIX8" s="142"/>
      <c r="VIY8" s="142"/>
      <c r="VIZ8" s="142"/>
      <c r="VJA8" s="142"/>
      <c r="VJB8" s="142"/>
      <c r="VJC8" s="142"/>
      <c r="VJD8" s="142"/>
      <c r="VJE8" s="142"/>
      <c r="VJF8" s="142"/>
      <c r="VJG8" s="142"/>
      <c r="VJH8" s="142"/>
      <c r="VJI8" s="142"/>
      <c r="VJJ8" s="142"/>
      <c r="VJK8" s="142"/>
      <c r="VJL8" s="142"/>
      <c r="VJM8" s="142"/>
      <c r="VJN8" s="142"/>
      <c r="VJO8" s="142"/>
      <c r="VJP8" s="142"/>
      <c r="VJQ8" s="142"/>
      <c r="VJR8" s="142"/>
      <c r="VJS8" s="142"/>
      <c r="VJT8" s="142"/>
      <c r="VJU8" s="142"/>
      <c r="VJV8" s="142"/>
      <c r="VJW8" s="142"/>
      <c r="VJX8" s="142"/>
      <c r="VJY8" s="142"/>
      <c r="VJZ8" s="142"/>
      <c r="VKA8" s="142"/>
      <c r="VKB8" s="142"/>
      <c r="VKC8" s="142"/>
      <c r="VKD8" s="142"/>
      <c r="VKE8" s="142"/>
      <c r="VKF8" s="142"/>
      <c r="VKG8" s="142"/>
      <c r="VKH8" s="142"/>
      <c r="VKI8" s="142"/>
      <c r="VKJ8" s="142"/>
      <c r="VKK8" s="142"/>
      <c r="VKL8" s="142"/>
      <c r="VKM8" s="142"/>
      <c r="VKN8" s="142"/>
      <c r="VKO8" s="142"/>
      <c r="VKP8" s="142"/>
      <c r="VKQ8" s="142"/>
      <c r="VKR8" s="142"/>
      <c r="VKS8" s="142"/>
      <c r="VKT8" s="142"/>
      <c r="VKU8" s="142"/>
      <c r="VKV8" s="142"/>
      <c r="VKW8" s="142"/>
      <c r="VKX8" s="142"/>
      <c r="VKY8" s="142"/>
      <c r="VKZ8" s="142"/>
      <c r="VLA8" s="142"/>
      <c r="VLB8" s="142"/>
      <c r="VLC8" s="142"/>
      <c r="VLD8" s="142"/>
      <c r="VLE8" s="142"/>
      <c r="VLF8" s="142"/>
      <c r="VLG8" s="142"/>
      <c r="VLH8" s="142"/>
      <c r="VLI8" s="142"/>
      <c r="VLJ8" s="142"/>
      <c r="VLK8" s="142"/>
      <c r="VLL8" s="142"/>
      <c r="VLM8" s="142"/>
      <c r="VLN8" s="142"/>
      <c r="VLO8" s="142"/>
      <c r="VLP8" s="142"/>
      <c r="VLQ8" s="142"/>
      <c r="VLR8" s="142"/>
      <c r="VLS8" s="142"/>
      <c r="VLT8" s="142"/>
      <c r="VLU8" s="142"/>
      <c r="VLV8" s="142"/>
      <c r="VLW8" s="142"/>
      <c r="VLX8" s="142"/>
      <c r="VLY8" s="142"/>
      <c r="VLZ8" s="142"/>
      <c r="VMA8" s="142"/>
      <c r="VMB8" s="142"/>
      <c r="VMC8" s="142"/>
      <c r="VMD8" s="142"/>
      <c r="VME8" s="142"/>
      <c r="VMF8" s="142"/>
      <c r="VMG8" s="142"/>
      <c r="VMH8" s="142"/>
      <c r="VMI8" s="142"/>
      <c r="VMJ8" s="142"/>
      <c r="VMK8" s="142"/>
      <c r="VML8" s="142"/>
      <c r="VMM8" s="142"/>
      <c r="VMN8" s="142"/>
      <c r="VMO8" s="142"/>
      <c r="VMP8" s="142"/>
      <c r="VMQ8" s="142"/>
      <c r="VMR8" s="142"/>
      <c r="VMS8" s="142"/>
      <c r="VMT8" s="142"/>
      <c r="VMU8" s="142"/>
      <c r="VMV8" s="142"/>
      <c r="VMW8" s="142"/>
      <c r="VMX8" s="142"/>
      <c r="VMY8" s="142"/>
      <c r="VMZ8" s="142"/>
      <c r="VNA8" s="142"/>
      <c r="VNB8" s="142"/>
      <c r="VNC8" s="142"/>
      <c r="VND8" s="142"/>
      <c r="VNE8" s="142"/>
      <c r="VNF8" s="142"/>
      <c r="VNG8" s="142"/>
      <c r="VNH8" s="142"/>
      <c r="VNI8" s="142"/>
      <c r="VNJ8" s="142"/>
      <c r="VNK8" s="142"/>
      <c r="VNL8" s="142"/>
      <c r="VNM8" s="142"/>
      <c r="VNN8" s="142"/>
      <c r="VNO8" s="142"/>
      <c r="VNP8" s="142"/>
      <c r="VNQ8" s="142"/>
      <c r="VNR8" s="142"/>
      <c r="VNS8" s="142"/>
      <c r="VNT8" s="142"/>
      <c r="VNU8" s="142"/>
      <c r="VNV8" s="142"/>
      <c r="VNW8" s="142"/>
      <c r="VNX8" s="142"/>
      <c r="VNY8" s="142"/>
      <c r="VNZ8" s="142"/>
      <c r="VOA8" s="142"/>
      <c r="VOB8" s="142"/>
      <c r="VOC8" s="142"/>
      <c r="VOD8" s="142"/>
      <c r="VOE8" s="142"/>
      <c r="VOF8" s="142"/>
      <c r="VOG8" s="142"/>
      <c r="VOH8" s="142"/>
      <c r="VOI8" s="142"/>
      <c r="VOJ8" s="142"/>
      <c r="VOK8" s="142"/>
      <c r="VOL8" s="142"/>
      <c r="VOM8" s="142"/>
      <c r="VON8" s="142"/>
      <c r="VOO8" s="142"/>
      <c r="VOP8" s="142"/>
      <c r="VOQ8" s="142"/>
      <c r="VOR8" s="142"/>
      <c r="VOS8" s="142"/>
      <c r="VOT8" s="142"/>
      <c r="VOU8" s="142"/>
      <c r="VOV8" s="142"/>
      <c r="VOW8" s="142"/>
      <c r="VOX8" s="142"/>
      <c r="VOY8" s="142"/>
      <c r="VOZ8" s="142"/>
      <c r="VPA8" s="142"/>
      <c r="VPB8" s="142"/>
      <c r="VPC8" s="142"/>
      <c r="VPD8" s="142"/>
      <c r="VPE8" s="142"/>
      <c r="VPF8" s="142"/>
      <c r="VPG8" s="142"/>
      <c r="VPH8" s="142"/>
      <c r="VPI8" s="142"/>
      <c r="VPJ8" s="142"/>
      <c r="VPK8" s="142"/>
      <c r="VPL8" s="142"/>
      <c r="VPM8" s="142"/>
      <c r="VPN8" s="142"/>
      <c r="VPO8" s="142"/>
      <c r="VPP8" s="142"/>
      <c r="VPQ8" s="142"/>
      <c r="VPR8" s="142"/>
      <c r="VPS8" s="142"/>
      <c r="VPT8" s="142"/>
      <c r="VPU8" s="142"/>
      <c r="VPV8" s="142"/>
      <c r="VPW8" s="142"/>
      <c r="VPX8" s="142"/>
      <c r="VPY8" s="142"/>
      <c r="VPZ8" s="142"/>
      <c r="VQA8" s="142"/>
      <c r="VQB8" s="142"/>
      <c r="VQC8" s="142"/>
      <c r="VQD8" s="142"/>
      <c r="VQE8" s="142"/>
      <c r="VQF8" s="142"/>
      <c r="VQG8" s="142"/>
      <c r="VQH8" s="142"/>
      <c r="VQI8" s="142"/>
      <c r="VQJ8" s="142"/>
      <c r="VQK8" s="142"/>
      <c r="VQL8" s="142"/>
      <c r="VQM8" s="142"/>
      <c r="VQN8" s="142"/>
      <c r="VQO8" s="142"/>
      <c r="VQP8" s="142"/>
      <c r="VQQ8" s="142"/>
      <c r="VQR8" s="142"/>
      <c r="VQS8" s="142"/>
      <c r="VQT8" s="142"/>
      <c r="VQU8" s="142"/>
      <c r="VQV8" s="142"/>
      <c r="VQW8" s="142"/>
      <c r="VQX8" s="142"/>
      <c r="VQY8" s="142"/>
      <c r="VQZ8" s="142"/>
      <c r="VRA8" s="142"/>
      <c r="VRB8" s="142"/>
      <c r="VRC8" s="142"/>
      <c r="VRD8" s="142"/>
      <c r="VRE8" s="142"/>
      <c r="VRF8" s="142"/>
      <c r="VRG8" s="142"/>
      <c r="VRH8" s="142"/>
      <c r="VRI8" s="142"/>
      <c r="VRJ8" s="142"/>
      <c r="VRK8" s="142"/>
      <c r="VRL8" s="142"/>
      <c r="VRM8" s="142"/>
      <c r="VRN8" s="142"/>
      <c r="VRO8" s="142"/>
      <c r="VRP8" s="142"/>
      <c r="VRQ8" s="142"/>
      <c r="VRR8" s="142"/>
      <c r="VRS8" s="142"/>
      <c r="VRT8" s="142"/>
      <c r="VRU8" s="142"/>
      <c r="VRV8" s="142"/>
      <c r="VRW8" s="142"/>
      <c r="VRX8" s="142"/>
      <c r="VRY8" s="142"/>
      <c r="VRZ8" s="142"/>
      <c r="VSA8" s="142"/>
      <c r="VSB8" s="142"/>
      <c r="VSC8" s="142"/>
      <c r="VSD8" s="142"/>
      <c r="VSE8" s="142"/>
      <c r="VSF8" s="142"/>
      <c r="VSG8" s="142"/>
      <c r="VSH8" s="142"/>
      <c r="VSI8" s="142"/>
      <c r="VSJ8" s="142"/>
      <c r="VSK8" s="142"/>
      <c r="VSL8" s="142"/>
      <c r="VSM8" s="142"/>
      <c r="VSN8" s="142"/>
      <c r="VSO8" s="142"/>
      <c r="VSP8" s="142"/>
      <c r="VSQ8" s="142"/>
      <c r="VSR8" s="142"/>
      <c r="VSS8" s="142"/>
      <c r="VST8" s="142"/>
      <c r="VSU8" s="142"/>
      <c r="VSV8" s="142"/>
      <c r="VSW8" s="142"/>
      <c r="VSX8" s="142"/>
      <c r="VSY8" s="142"/>
      <c r="VSZ8" s="142"/>
      <c r="VTA8" s="142"/>
      <c r="VTB8" s="142"/>
      <c r="VTC8" s="142"/>
      <c r="VTD8" s="142"/>
      <c r="VTE8" s="142"/>
      <c r="VTF8" s="142"/>
      <c r="VTG8" s="142"/>
      <c r="VTH8" s="142"/>
      <c r="VTI8" s="142"/>
      <c r="VTJ8" s="142"/>
      <c r="VTK8" s="142"/>
      <c r="VTL8" s="142"/>
      <c r="VTM8" s="142"/>
      <c r="VTN8" s="142"/>
      <c r="VTO8" s="142"/>
      <c r="VTP8" s="142"/>
      <c r="VTQ8" s="142"/>
      <c r="VTR8" s="142"/>
      <c r="VTS8" s="142"/>
      <c r="VTT8" s="142"/>
      <c r="VTU8" s="142"/>
      <c r="VTV8" s="142"/>
      <c r="VTW8" s="142"/>
      <c r="VTX8" s="142"/>
      <c r="VTY8" s="142"/>
      <c r="VTZ8" s="142"/>
      <c r="VUA8" s="142"/>
      <c r="VUB8" s="142"/>
      <c r="VUC8" s="142"/>
      <c r="VUD8" s="142"/>
      <c r="VUE8" s="142"/>
      <c r="VUF8" s="142"/>
      <c r="VUG8" s="142"/>
      <c r="VUH8" s="142"/>
      <c r="VUI8" s="142"/>
      <c r="VUJ8" s="142"/>
      <c r="VUK8" s="142"/>
      <c r="VUL8" s="142"/>
      <c r="VUM8" s="142"/>
      <c r="VUN8" s="142"/>
      <c r="VUO8" s="142"/>
      <c r="VUP8" s="142"/>
      <c r="VUQ8" s="142"/>
      <c r="VUR8" s="142"/>
      <c r="VUS8" s="142"/>
      <c r="VUT8" s="142"/>
      <c r="VUU8" s="142"/>
      <c r="VUV8" s="142"/>
      <c r="VUW8" s="142"/>
      <c r="VUX8" s="142"/>
      <c r="VUY8" s="142"/>
      <c r="VUZ8" s="142"/>
      <c r="VVA8" s="142"/>
      <c r="VVB8" s="142"/>
      <c r="VVC8" s="142"/>
      <c r="VVD8" s="142"/>
      <c r="VVE8" s="142"/>
      <c r="VVF8" s="142"/>
      <c r="VVG8" s="142"/>
      <c r="VVH8" s="142"/>
      <c r="VVI8" s="142"/>
      <c r="VVJ8" s="142"/>
      <c r="VVK8" s="142"/>
      <c r="VVL8" s="142"/>
      <c r="VVM8" s="142"/>
      <c r="VVN8" s="142"/>
      <c r="VVO8" s="142"/>
      <c r="VVP8" s="142"/>
      <c r="VVQ8" s="142"/>
      <c r="VVR8" s="142"/>
      <c r="VVS8" s="142"/>
      <c r="VVT8" s="142"/>
      <c r="VVU8" s="142"/>
      <c r="VVV8" s="142"/>
      <c r="VVW8" s="142"/>
      <c r="VVX8" s="142"/>
      <c r="VVY8" s="142"/>
      <c r="VVZ8" s="142"/>
      <c r="VWA8" s="142"/>
      <c r="VWB8" s="142"/>
      <c r="VWC8" s="142"/>
      <c r="VWD8" s="142"/>
      <c r="VWE8" s="142"/>
      <c r="VWF8" s="142"/>
      <c r="VWG8" s="142"/>
      <c r="VWH8" s="142"/>
      <c r="VWI8" s="142"/>
      <c r="VWJ8" s="142"/>
      <c r="VWK8" s="142"/>
      <c r="VWL8" s="142"/>
      <c r="VWM8" s="142"/>
      <c r="VWN8" s="142"/>
      <c r="VWO8" s="142"/>
      <c r="VWP8" s="142"/>
      <c r="VWQ8" s="142"/>
      <c r="VWR8" s="142"/>
      <c r="VWS8" s="142"/>
      <c r="VWT8" s="142"/>
      <c r="VWU8" s="142"/>
      <c r="VWV8" s="142"/>
      <c r="VWW8" s="142"/>
      <c r="VWX8" s="142"/>
      <c r="VWY8" s="142"/>
      <c r="VWZ8" s="142"/>
      <c r="VXA8" s="142"/>
      <c r="VXB8" s="142"/>
      <c r="VXC8" s="142"/>
      <c r="VXD8" s="142"/>
      <c r="VXE8" s="142"/>
      <c r="VXF8" s="142"/>
      <c r="VXG8" s="142"/>
      <c r="VXH8" s="142"/>
      <c r="VXI8" s="142"/>
      <c r="VXJ8" s="142"/>
      <c r="VXK8" s="142"/>
      <c r="VXL8" s="142"/>
      <c r="VXM8" s="142"/>
      <c r="VXN8" s="142"/>
      <c r="VXO8" s="142"/>
      <c r="VXP8" s="142"/>
      <c r="VXQ8" s="142"/>
      <c r="VXR8" s="142"/>
      <c r="VXS8" s="142"/>
      <c r="VXT8" s="142"/>
      <c r="VXU8" s="142"/>
      <c r="VXV8" s="142"/>
      <c r="VXW8" s="142"/>
      <c r="VXX8" s="142"/>
      <c r="VXY8" s="142"/>
      <c r="VXZ8" s="142"/>
      <c r="VYA8" s="142"/>
      <c r="VYB8" s="142"/>
      <c r="VYC8" s="142"/>
      <c r="VYD8" s="142"/>
      <c r="VYE8" s="142"/>
      <c r="VYF8" s="142"/>
      <c r="VYG8" s="142"/>
      <c r="VYH8" s="142"/>
      <c r="VYI8" s="142"/>
      <c r="VYJ8" s="142"/>
      <c r="VYK8" s="142"/>
      <c r="VYL8" s="142"/>
      <c r="VYM8" s="142"/>
      <c r="VYN8" s="142"/>
      <c r="VYO8" s="142"/>
      <c r="VYP8" s="142"/>
      <c r="VYQ8" s="142"/>
      <c r="VYR8" s="142"/>
      <c r="VYS8" s="142"/>
      <c r="VYT8" s="142"/>
      <c r="VYU8" s="142"/>
      <c r="VYV8" s="142"/>
      <c r="VYW8" s="142"/>
      <c r="VYX8" s="142"/>
      <c r="VYY8" s="142"/>
      <c r="VYZ8" s="142"/>
      <c r="VZA8" s="142"/>
      <c r="VZB8" s="142"/>
      <c r="VZC8" s="142"/>
      <c r="VZD8" s="142"/>
      <c r="VZE8" s="142"/>
      <c r="VZF8" s="142"/>
      <c r="VZG8" s="142"/>
      <c r="VZH8" s="142"/>
      <c r="VZI8" s="142"/>
      <c r="VZJ8" s="142"/>
      <c r="VZK8" s="142"/>
      <c r="VZL8" s="142"/>
      <c r="VZM8" s="142"/>
      <c r="VZN8" s="142"/>
      <c r="VZO8" s="142"/>
      <c r="VZP8" s="142"/>
      <c r="VZQ8" s="142"/>
      <c r="VZR8" s="142"/>
      <c r="VZS8" s="142"/>
      <c r="VZT8" s="142"/>
      <c r="VZU8" s="142"/>
      <c r="VZV8" s="142"/>
      <c r="VZW8" s="142"/>
      <c r="VZX8" s="142"/>
      <c r="VZY8" s="142"/>
      <c r="VZZ8" s="142"/>
      <c r="WAA8" s="142"/>
      <c r="WAB8" s="142"/>
      <c r="WAC8" s="142"/>
      <c r="WAD8" s="142"/>
      <c r="WAE8" s="142"/>
      <c r="WAF8" s="142"/>
      <c r="WAG8" s="142"/>
      <c r="WAH8" s="142"/>
      <c r="WAI8" s="142"/>
      <c r="WAJ8" s="142"/>
      <c r="WAK8" s="142"/>
      <c r="WAL8" s="142"/>
      <c r="WAM8" s="142"/>
      <c r="WAN8" s="142"/>
      <c r="WAO8" s="142"/>
      <c r="WAP8" s="142"/>
      <c r="WAQ8" s="142"/>
      <c r="WAR8" s="142"/>
      <c r="WAS8" s="142"/>
      <c r="WAT8" s="142"/>
      <c r="WAU8" s="142"/>
      <c r="WAV8" s="142"/>
      <c r="WAW8" s="142"/>
      <c r="WAX8" s="142"/>
      <c r="WAY8" s="142"/>
      <c r="WAZ8" s="142"/>
      <c r="WBA8" s="142"/>
      <c r="WBB8" s="142"/>
      <c r="WBC8" s="142"/>
      <c r="WBD8" s="142"/>
      <c r="WBE8" s="142"/>
      <c r="WBF8" s="142"/>
      <c r="WBG8" s="142"/>
      <c r="WBH8" s="142"/>
      <c r="WBI8" s="142"/>
      <c r="WBJ8" s="142"/>
      <c r="WBK8" s="142"/>
      <c r="WBL8" s="142"/>
      <c r="WBM8" s="142"/>
      <c r="WBN8" s="142"/>
      <c r="WBO8" s="142"/>
      <c r="WBP8" s="142"/>
      <c r="WBQ8" s="142"/>
      <c r="WBR8" s="142"/>
      <c r="WBS8" s="142"/>
      <c r="WBT8" s="142"/>
      <c r="WBU8" s="142"/>
      <c r="WBV8" s="142"/>
      <c r="WBW8" s="142"/>
      <c r="WBX8" s="142"/>
      <c r="WBY8" s="142"/>
      <c r="WBZ8" s="142"/>
      <c r="WCA8" s="142"/>
      <c r="WCB8" s="142"/>
      <c r="WCC8" s="142"/>
      <c r="WCD8" s="142"/>
      <c r="WCE8" s="142"/>
      <c r="WCF8" s="142"/>
      <c r="WCG8" s="142"/>
      <c r="WCH8" s="142"/>
      <c r="WCI8" s="142"/>
      <c r="WCJ8" s="142"/>
      <c r="WCK8" s="142"/>
      <c r="WCL8" s="142"/>
      <c r="WCM8" s="142"/>
      <c r="WCN8" s="142"/>
      <c r="WCO8" s="142"/>
      <c r="WCP8" s="142"/>
      <c r="WCQ8" s="142"/>
      <c r="WCR8" s="142"/>
      <c r="WCS8" s="142"/>
      <c r="WCT8" s="142"/>
      <c r="WCU8" s="142"/>
      <c r="WCV8" s="142"/>
      <c r="WCW8" s="142"/>
      <c r="WCX8" s="142"/>
      <c r="WCY8" s="142"/>
      <c r="WCZ8" s="142"/>
      <c r="WDA8" s="142"/>
      <c r="WDB8" s="142"/>
      <c r="WDC8" s="142"/>
      <c r="WDD8" s="142"/>
      <c r="WDE8" s="142"/>
      <c r="WDF8" s="142"/>
      <c r="WDG8" s="142"/>
      <c r="WDH8" s="142"/>
      <c r="WDI8" s="142"/>
      <c r="WDJ8" s="142"/>
      <c r="WDK8" s="142"/>
      <c r="WDL8" s="142"/>
      <c r="WDM8" s="142"/>
      <c r="WDN8" s="142"/>
      <c r="WDO8" s="142"/>
      <c r="WDP8" s="142"/>
      <c r="WDQ8" s="142"/>
      <c r="WDR8" s="142"/>
      <c r="WDS8" s="142"/>
      <c r="WDT8" s="142"/>
      <c r="WDU8" s="142"/>
      <c r="WDV8" s="142"/>
      <c r="WDW8" s="142"/>
      <c r="WDX8" s="142"/>
      <c r="WDY8" s="142"/>
      <c r="WDZ8" s="142"/>
      <c r="WEA8" s="142"/>
      <c r="WEB8" s="142"/>
      <c r="WEC8" s="142"/>
      <c r="WED8" s="142"/>
      <c r="WEE8" s="142"/>
      <c r="WEF8" s="142"/>
      <c r="WEG8" s="142"/>
      <c r="WEH8" s="142"/>
      <c r="WEI8" s="142"/>
      <c r="WEJ8" s="142"/>
      <c r="WEK8" s="142"/>
      <c r="WEL8" s="142"/>
      <c r="WEM8" s="142"/>
      <c r="WEN8" s="142"/>
      <c r="WEO8" s="142"/>
      <c r="WEP8" s="142"/>
      <c r="WEQ8" s="142"/>
      <c r="WER8" s="142"/>
      <c r="WES8" s="142"/>
      <c r="WET8" s="142"/>
      <c r="WEU8" s="142"/>
      <c r="WEV8" s="142"/>
      <c r="WEW8" s="142"/>
      <c r="WEX8" s="142"/>
      <c r="WEY8" s="142"/>
      <c r="WEZ8" s="142"/>
      <c r="WFA8" s="142"/>
      <c r="WFB8" s="142"/>
      <c r="WFC8" s="142"/>
      <c r="WFD8" s="142"/>
      <c r="WFE8" s="142"/>
      <c r="WFF8" s="142"/>
      <c r="WFG8" s="142"/>
      <c r="WFH8" s="142"/>
      <c r="WFI8" s="142"/>
      <c r="WFJ8" s="142"/>
      <c r="WFK8" s="142"/>
      <c r="WFL8" s="142"/>
      <c r="WFM8" s="142"/>
      <c r="WFN8" s="142"/>
      <c r="WFO8" s="142"/>
      <c r="WFP8" s="142"/>
      <c r="WFQ8" s="142"/>
      <c r="WFR8" s="142"/>
      <c r="WFS8" s="142"/>
      <c r="WFT8" s="142"/>
      <c r="WFU8" s="142"/>
      <c r="WFV8" s="142"/>
      <c r="WFW8" s="142"/>
      <c r="WFX8" s="142"/>
      <c r="WFY8" s="142"/>
      <c r="WFZ8" s="142"/>
      <c r="WGA8" s="142"/>
      <c r="WGB8" s="142"/>
      <c r="WGC8" s="142"/>
      <c r="WGD8" s="142"/>
      <c r="WGE8" s="142"/>
      <c r="WGF8" s="142"/>
      <c r="WGG8" s="142"/>
      <c r="WGH8" s="142"/>
      <c r="WGI8" s="142"/>
      <c r="WGJ8" s="142"/>
      <c r="WGK8" s="142"/>
      <c r="WGL8" s="142"/>
      <c r="WGM8" s="142"/>
      <c r="WGN8" s="142"/>
      <c r="WGO8" s="142"/>
      <c r="WGP8" s="142"/>
      <c r="WGQ8" s="142"/>
      <c r="WGR8" s="142"/>
      <c r="WGS8" s="142"/>
      <c r="WGT8" s="142"/>
      <c r="WGU8" s="142"/>
      <c r="WGV8" s="142"/>
      <c r="WGW8" s="142"/>
      <c r="WGX8" s="142"/>
      <c r="WGY8" s="142"/>
      <c r="WGZ8" s="142"/>
      <c r="WHA8" s="142"/>
      <c r="WHB8" s="142"/>
      <c r="WHC8" s="142"/>
      <c r="WHD8" s="142"/>
      <c r="WHE8" s="142"/>
      <c r="WHF8" s="142"/>
      <c r="WHG8" s="142"/>
      <c r="WHH8" s="142"/>
      <c r="WHI8" s="142"/>
      <c r="WHJ8" s="142"/>
      <c r="WHK8" s="142"/>
      <c r="WHL8" s="142"/>
      <c r="WHM8" s="142"/>
      <c r="WHN8" s="142"/>
      <c r="WHO8" s="142"/>
      <c r="WHP8" s="142"/>
      <c r="WHQ8" s="142"/>
      <c r="WHR8" s="142"/>
      <c r="WHS8" s="142"/>
      <c r="WHT8" s="142"/>
      <c r="WHU8" s="142"/>
      <c r="WHV8" s="142"/>
      <c r="WHW8" s="142"/>
      <c r="WHX8" s="142"/>
      <c r="WHY8" s="142"/>
      <c r="WHZ8" s="142"/>
      <c r="WIA8" s="142"/>
      <c r="WIB8" s="142"/>
      <c r="WIC8" s="142"/>
      <c r="WID8" s="142"/>
      <c r="WIE8" s="142"/>
      <c r="WIF8" s="142"/>
      <c r="WIG8" s="142"/>
      <c r="WIH8" s="142"/>
      <c r="WII8" s="142"/>
      <c r="WIJ8" s="142"/>
      <c r="WIK8" s="142"/>
      <c r="WIL8" s="142"/>
      <c r="WIM8" s="142"/>
      <c r="WIN8" s="142"/>
      <c r="WIO8" s="142"/>
      <c r="WIP8" s="142"/>
      <c r="WIQ8" s="142"/>
      <c r="WIR8" s="142"/>
      <c r="WIS8" s="142"/>
      <c r="WIT8" s="142"/>
      <c r="WIU8" s="142"/>
      <c r="WIV8" s="142"/>
      <c r="WIW8" s="142"/>
      <c r="WIX8" s="142"/>
      <c r="WIY8" s="142"/>
      <c r="WIZ8" s="142"/>
      <c r="WJA8" s="142"/>
      <c r="WJB8" s="142"/>
      <c r="WJC8" s="142"/>
      <c r="WJD8" s="142"/>
      <c r="WJE8" s="142"/>
      <c r="WJF8" s="142"/>
      <c r="WJG8" s="142"/>
      <c r="WJH8" s="142"/>
      <c r="WJI8" s="142"/>
      <c r="WJJ8" s="142"/>
      <c r="WJK8" s="142"/>
      <c r="WJL8" s="142"/>
      <c r="WJM8" s="142"/>
      <c r="WJN8" s="142"/>
      <c r="WJO8" s="142"/>
      <c r="WJP8" s="142"/>
      <c r="WJQ8" s="142"/>
      <c r="WJR8" s="142"/>
      <c r="WJS8" s="142"/>
      <c r="WJT8" s="142"/>
      <c r="WJU8" s="142"/>
      <c r="WJV8" s="142"/>
      <c r="WJW8" s="142"/>
      <c r="WJX8" s="142"/>
      <c r="WJY8" s="142"/>
      <c r="WJZ8" s="142"/>
      <c r="WKA8" s="142"/>
      <c r="WKB8" s="142"/>
      <c r="WKC8" s="142"/>
      <c r="WKD8" s="142"/>
      <c r="WKE8" s="142"/>
      <c r="WKF8" s="142"/>
      <c r="WKG8" s="142"/>
      <c r="WKH8" s="142"/>
      <c r="WKI8" s="142"/>
      <c r="WKJ8" s="142"/>
      <c r="WKK8" s="142"/>
      <c r="WKL8" s="142"/>
      <c r="WKM8" s="142"/>
      <c r="WKN8" s="142"/>
      <c r="WKO8" s="142"/>
      <c r="WKP8" s="142"/>
      <c r="WKQ8" s="142"/>
      <c r="WKR8" s="142"/>
      <c r="WKS8" s="142"/>
      <c r="WKT8" s="142"/>
      <c r="WKU8" s="142"/>
      <c r="WKV8" s="142"/>
      <c r="WKW8" s="142"/>
      <c r="WKX8" s="142"/>
      <c r="WKY8" s="142"/>
      <c r="WKZ8" s="142"/>
      <c r="WLA8" s="142"/>
      <c r="WLB8" s="142"/>
      <c r="WLC8" s="142"/>
      <c r="WLD8" s="142"/>
      <c r="WLE8" s="142"/>
      <c r="WLF8" s="142"/>
      <c r="WLG8" s="142"/>
      <c r="WLH8" s="142"/>
      <c r="WLI8" s="142"/>
      <c r="WLJ8" s="142"/>
      <c r="WLK8" s="142"/>
      <c r="WLL8" s="142"/>
      <c r="WLM8" s="142"/>
      <c r="WLN8" s="142"/>
      <c r="WLO8" s="142"/>
      <c r="WLP8" s="142"/>
      <c r="WLQ8" s="142"/>
      <c r="WLR8" s="142"/>
      <c r="WLS8" s="142"/>
      <c r="WLT8" s="142"/>
      <c r="WLU8" s="142"/>
      <c r="WLV8" s="142"/>
      <c r="WLW8" s="142"/>
      <c r="WLX8" s="142"/>
      <c r="WLY8" s="142"/>
      <c r="WLZ8" s="142"/>
      <c r="WMA8" s="142"/>
      <c r="WMB8" s="142"/>
      <c r="WMC8" s="142"/>
      <c r="WMD8" s="142"/>
      <c r="WME8" s="142"/>
      <c r="WMF8" s="142"/>
      <c r="WMG8" s="142"/>
      <c r="WMH8" s="142"/>
      <c r="WMI8" s="142"/>
      <c r="WMJ8" s="142"/>
      <c r="WMK8" s="142"/>
      <c r="WML8" s="142"/>
      <c r="WMM8" s="142"/>
      <c r="WMN8" s="142"/>
      <c r="WMO8" s="142"/>
      <c r="WMP8" s="142"/>
      <c r="WMQ8" s="142"/>
      <c r="WMR8" s="142"/>
      <c r="WMS8" s="142"/>
      <c r="WMT8" s="142"/>
      <c r="WMU8" s="142"/>
      <c r="WMV8" s="142"/>
      <c r="WMW8" s="142"/>
      <c r="WMX8" s="142"/>
      <c r="WMY8" s="142"/>
      <c r="WMZ8" s="142"/>
      <c r="WNA8" s="142"/>
      <c r="WNB8" s="142"/>
      <c r="WNC8" s="142"/>
      <c r="WND8" s="142"/>
      <c r="WNE8" s="142"/>
      <c r="WNF8" s="142"/>
      <c r="WNG8" s="142"/>
      <c r="WNH8" s="142"/>
      <c r="WNI8" s="142"/>
      <c r="WNJ8" s="142"/>
      <c r="WNK8" s="142"/>
      <c r="WNL8" s="142"/>
      <c r="WNM8" s="142"/>
      <c r="WNN8" s="142"/>
      <c r="WNO8" s="142"/>
      <c r="WNP8" s="142"/>
      <c r="WNQ8" s="142"/>
      <c r="WNR8" s="142"/>
      <c r="WNS8" s="142"/>
      <c r="WNT8" s="142"/>
      <c r="WNU8" s="142"/>
      <c r="WNV8" s="142"/>
      <c r="WNW8" s="142"/>
      <c r="WNX8" s="142"/>
      <c r="WNY8" s="142"/>
      <c r="WNZ8" s="142"/>
      <c r="WOA8" s="142"/>
      <c r="WOB8" s="142"/>
      <c r="WOC8" s="142"/>
      <c r="WOD8" s="142"/>
      <c r="WOE8" s="142"/>
      <c r="WOF8" s="142"/>
      <c r="WOG8" s="142"/>
      <c r="WOH8" s="142"/>
      <c r="WOI8" s="142"/>
      <c r="WOJ8" s="142"/>
      <c r="WOK8" s="142"/>
      <c r="WOL8" s="142"/>
      <c r="WOM8" s="142"/>
      <c r="WON8" s="142"/>
      <c r="WOO8" s="142"/>
      <c r="WOP8" s="142"/>
      <c r="WOQ8" s="142"/>
      <c r="WOR8" s="142"/>
      <c r="WOS8" s="142"/>
      <c r="WOT8" s="142"/>
      <c r="WOU8" s="142"/>
      <c r="WOV8" s="142"/>
      <c r="WOW8" s="142"/>
      <c r="WOX8" s="142"/>
      <c r="WOY8" s="142"/>
      <c r="WOZ8" s="142"/>
      <c r="WPA8" s="142"/>
      <c r="WPB8" s="142"/>
      <c r="WPC8" s="142"/>
      <c r="WPD8" s="142"/>
      <c r="WPE8" s="142"/>
      <c r="WPF8" s="142"/>
      <c r="WPG8" s="142"/>
      <c r="WPH8" s="142"/>
      <c r="WPI8" s="142"/>
      <c r="WPJ8" s="142"/>
      <c r="WPK8" s="142"/>
      <c r="WPL8" s="142"/>
      <c r="WPM8" s="142"/>
      <c r="WPN8" s="142"/>
      <c r="WPO8" s="142"/>
      <c r="WPP8" s="142"/>
      <c r="WPQ8" s="142"/>
      <c r="WPR8" s="142"/>
      <c r="WPS8" s="142"/>
      <c r="WPT8" s="142"/>
      <c r="WPU8" s="142"/>
      <c r="WPV8" s="142"/>
      <c r="WPW8" s="142"/>
      <c r="WPX8" s="142"/>
      <c r="WPY8" s="142"/>
      <c r="WPZ8" s="142"/>
      <c r="WQA8" s="142"/>
      <c r="WQB8" s="142"/>
      <c r="WQC8" s="142"/>
      <c r="WQD8" s="142"/>
      <c r="WQE8" s="142"/>
      <c r="WQF8" s="142"/>
      <c r="WQG8" s="142"/>
      <c r="WQH8" s="142"/>
      <c r="WQI8" s="142"/>
      <c r="WQJ8" s="142"/>
      <c r="WQK8" s="142"/>
      <c r="WQL8" s="142"/>
      <c r="WQM8" s="142"/>
      <c r="WQN8" s="142"/>
      <c r="WQO8" s="142"/>
      <c r="WQP8" s="142"/>
      <c r="WQQ8" s="142"/>
      <c r="WQR8" s="142"/>
      <c r="WQS8" s="142"/>
      <c r="WQT8" s="142"/>
      <c r="WQU8" s="142"/>
      <c r="WQV8" s="142"/>
      <c r="WQW8" s="142"/>
      <c r="WQX8" s="142"/>
      <c r="WQY8" s="142"/>
      <c r="WQZ8" s="142"/>
      <c r="WRA8" s="142"/>
      <c r="WRB8" s="142"/>
      <c r="WRC8" s="142"/>
      <c r="WRD8" s="142"/>
      <c r="WRE8" s="142"/>
      <c r="WRF8" s="142"/>
      <c r="WRG8" s="142"/>
      <c r="WRH8" s="142"/>
      <c r="WRI8" s="142"/>
      <c r="WRJ8" s="142"/>
      <c r="WRK8" s="142"/>
      <c r="WRL8" s="142"/>
      <c r="WRM8" s="142"/>
      <c r="WRN8" s="142"/>
      <c r="WRO8" s="142"/>
      <c r="WRP8" s="142"/>
      <c r="WRQ8" s="142"/>
      <c r="WRR8" s="142"/>
      <c r="WRS8" s="142"/>
      <c r="WRT8" s="142"/>
      <c r="WRU8" s="142"/>
      <c r="WRV8" s="142"/>
      <c r="WRW8" s="142"/>
      <c r="WRX8" s="142"/>
      <c r="WRY8" s="142"/>
      <c r="WRZ8" s="142"/>
      <c r="WSA8" s="142"/>
      <c r="WSB8" s="142"/>
      <c r="WSC8" s="142"/>
      <c r="WSD8" s="142"/>
      <c r="WSE8" s="142"/>
      <c r="WSF8" s="142"/>
      <c r="WSG8" s="142"/>
      <c r="WSH8" s="142"/>
      <c r="WSI8" s="142"/>
      <c r="WSJ8" s="142"/>
      <c r="WSK8" s="142"/>
      <c r="WSL8" s="142"/>
      <c r="WSM8" s="142"/>
      <c r="WSN8" s="142"/>
      <c r="WSO8" s="142"/>
      <c r="WSP8" s="142"/>
      <c r="WSQ8" s="142"/>
      <c r="WSR8" s="142"/>
      <c r="WSS8" s="142"/>
      <c r="WST8" s="142"/>
      <c r="WSU8" s="142"/>
      <c r="WSV8" s="142"/>
      <c r="WSW8" s="142"/>
      <c r="WSX8" s="142"/>
      <c r="WSY8" s="142"/>
      <c r="WSZ8" s="142"/>
      <c r="WTA8" s="142"/>
      <c r="WTB8" s="142"/>
      <c r="WTC8" s="142"/>
      <c r="WTD8" s="142"/>
      <c r="WTE8" s="142"/>
      <c r="WTF8" s="142"/>
      <c r="WTG8" s="142"/>
      <c r="WTH8" s="142"/>
      <c r="WTI8" s="142"/>
      <c r="WTJ8" s="142"/>
      <c r="WTK8" s="142"/>
      <c r="WTL8" s="142"/>
      <c r="WTM8" s="142"/>
      <c r="WTN8" s="142"/>
      <c r="WTO8" s="142"/>
      <c r="WTP8" s="142"/>
      <c r="WTQ8" s="142"/>
      <c r="WTR8" s="142"/>
      <c r="WTS8" s="142"/>
      <c r="WTT8" s="142"/>
      <c r="WTU8" s="142"/>
      <c r="WTV8" s="142"/>
      <c r="WTW8" s="142"/>
      <c r="WTX8" s="142"/>
      <c r="WTY8" s="142"/>
      <c r="WTZ8" s="142"/>
      <c r="WUA8" s="142"/>
      <c r="WUB8" s="142"/>
      <c r="WUC8" s="142"/>
      <c r="WUD8" s="142"/>
      <c r="WUE8" s="142"/>
      <c r="WUF8" s="142"/>
      <c r="WUG8" s="142"/>
      <c r="WUH8" s="142"/>
      <c r="WUI8" s="142"/>
      <c r="WUJ8" s="142"/>
      <c r="WUK8" s="142"/>
      <c r="WUL8" s="142"/>
      <c r="WUM8" s="142"/>
      <c r="WUN8" s="142"/>
      <c r="WUO8" s="142"/>
      <c r="WUP8" s="142"/>
      <c r="WUQ8" s="142"/>
      <c r="WUR8" s="142"/>
      <c r="WUS8" s="142"/>
      <c r="WUT8" s="142"/>
      <c r="WUU8" s="142"/>
      <c r="WUV8" s="142"/>
      <c r="WUW8" s="142"/>
      <c r="WUX8" s="142"/>
      <c r="WUY8" s="142"/>
      <c r="WUZ8" s="142"/>
      <c r="WVA8" s="142"/>
      <c r="WVB8" s="142"/>
      <c r="WVC8" s="142"/>
      <c r="WVD8" s="142"/>
      <c r="WVE8" s="142"/>
      <c r="WVF8" s="142"/>
      <c r="WVG8" s="142"/>
      <c r="WVH8" s="142"/>
      <c r="WVI8" s="142"/>
      <c r="WVJ8" s="142"/>
      <c r="WVK8" s="142"/>
      <c r="WVL8" s="142"/>
      <c r="WVM8" s="142"/>
      <c r="WVN8" s="142"/>
      <c r="WVO8" s="142"/>
      <c r="WVP8" s="142"/>
      <c r="WVQ8" s="142"/>
      <c r="WVR8" s="142"/>
      <c r="WVS8" s="142"/>
      <c r="WVT8" s="142"/>
      <c r="WVU8" s="142"/>
      <c r="WVV8" s="142"/>
      <c r="WVW8" s="142"/>
      <c r="WVX8" s="142"/>
      <c r="WVY8" s="142"/>
      <c r="WVZ8" s="142"/>
      <c r="WWA8" s="142"/>
      <c r="WWB8" s="142"/>
      <c r="WWC8" s="142"/>
      <c r="WWD8" s="142"/>
      <c r="WWE8" s="142"/>
      <c r="WWF8" s="142"/>
      <c r="WWG8" s="142"/>
      <c r="WWH8" s="142"/>
      <c r="WWI8" s="142"/>
      <c r="WWJ8" s="142"/>
      <c r="WWK8" s="142"/>
      <c r="WWL8" s="142"/>
      <c r="WWM8" s="142"/>
      <c r="WWN8" s="142"/>
      <c r="WWO8" s="142"/>
      <c r="WWP8" s="142"/>
      <c r="WWQ8" s="142"/>
      <c r="WWR8" s="142"/>
      <c r="WWS8" s="142"/>
      <c r="WWT8" s="142"/>
      <c r="WWU8" s="142"/>
      <c r="WWV8" s="142"/>
      <c r="WWW8" s="142"/>
      <c r="WWX8" s="142"/>
      <c r="WWY8" s="142"/>
      <c r="WWZ8" s="142"/>
      <c r="WXA8" s="142"/>
      <c r="WXB8" s="142"/>
      <c r="WXC8" s="142"/>
      <c r="WXD8" s="142"/>
      <c r="WXE8" s="142"/>
      <c r="WXF8" s="142"/>
      <c r="WXG8" s="142"/>
      <c r="WXH8" s="142"/>
      <c r="WXI8" s="142"/>
      <c r="WXJ8" s="142"/>
      <c r="WXK8" s="142"/>
      <c r="WXL8" s="142"/>
      <c r="WXM8" s="142"/>
      <c r="WXN8" s="142"/>
      <c r="WXO8" s="142"/>
      <c r="WXP8" s="142"/>
      <c r="WXQ8" s="142"/>
      <c r="WXR8" s="142"/>
      <c r="WXS8" s="142"/>
      <c r="WXT8" s="142"/>
      <c r="WXU8" s="142"/>
      <c r="WXV8" s="142"/>
      <c r="WXW8" s="142"/>
      <c r="WXX8" s="142"/>
      <c r="WXY8" s="142"/>
      <c r="WXZ8" s="142"/>
      <c r="WYA8" s="142"/>
      <c r="WYB8" s="142"/>
      <c r="WYC8" s="142"/>
      <c r="WYD8" s="142"/>
      <c r="WYE8" s="142"/>
      <c r="WYF8" s="142"/>
      <c r="WYG8" s="142"/>
      <c r="WYH8" s="142"/>
      <c r="WYI8" s="142"/>
      <c r="WYJ8" s="142"/>
      <c r="WYK8" s="142"/>
      <c r="WYL8" s="142"/>
      <c r="WYM8" s="142"/>
      <c r="WYN8" s="142"/>
      <c r="WYO8" s="142"/>
      <c r="WYP8" s="142"/>
      <c r="WYQ8" s="142"/>
      <c r="WYR8" s="142"/>
      <c r="WYS8" s="142"/>
      <c r="WYT8" s="142"/>
      <c r="WYU8" s="142"/>
      <c r="WYV8" s="142"/>
      <c r="WYW8" s="142"/>
      <c r="WYX8" s="142"/>
      <c r="WYY8" s="142"/>
      <c r="WYZ8" s="142"/>
      <c r="WZA8" s="142"/>
      <c r="WZB8" s="142"/>
      <c r="WZC8" s="142"/>
      <c r="WZD8" s="142"/>
      <c r="WZE8" s="142"/>
      <c r="WZF8" s="142"/>
      <c r="WZG8" s="142"/>
      <c r="WZH8" s="142"/>
      <c r="WZI8" s="142"/>
      <c r="WZJ8" s="142"/>
      <c r="WZK8" s="142"/>
      <c r="WZL8" s="142"/>
      <c r="WZM8" s="142"/>
      <c r="WZN8" s="142"/>
      <c r="WZO8" s="142"/>
      <c r="WZP8" s="142"/>
      <c r="WZQ8" s="142"/>
      <c r="WZR8" s="142"/>
      <c r="WZS8" s="142"/>
      <c r="WZT8" s="142"/>
      <c r="WZU8" s="142"/>
      <c r="WZV8" s="142"/>
      <c r="WZW8" s="142"/>
      <c r="WZX8" s="142"/>
      <c r="WZY8" s="142"/>
      <c r="WZZ8" s="142"/>
      <c r="XAA8" s="142"/>
      <c r="XAB8" s="142"/>
      <c r="XAC8" s="142"/>
      <c r="XAD8" s="142"/>
      <c r="XAE8" s="142"/>
      <c r="XAF8" s="142"/>
      <c r="XAG8" s="142"/>
      <c r="XAH8" s="142"/>
      <c r="XAI8" s="142"/>
      <c r="XAJ8" s="142"/>
      <c r="XAK8" s="142"/>
      <c r="XAL8" s="142"/>
      <c r="XAM8" s="142"/>
      <c r="XAN8" s="142"/>
      <c r="XAO8" s="142"/>
      <c r="XAP8" s="142"/>
      <c r="XAQ8" s="142"/>
      <c r="XAR8" s="142"/>
      <c r="XAS8" s="142"/>
      <c r="XAT8" s="142"/>
      <c r="XAU8" s="142"/>
      <c r="XAV8" s="142"/>
      <c r="XAW8" s="142"/>
      <c r="XAX8" s="142"/>
      <c r="XAY8" s="142"/>
      <c r="XAZ8" s="142"/>
      <c r="XBA8" s="142"/>
      <c r="XBB8" s="142"/>
      <c r="XBC8" s="142"/>
      <c r="XBD8" s="142"/>
      <c r="XBE8" s="142"/>
      <c r="XBF8" s="142"/>
      <c r="XBG8" s="142"/>
      <c r="XBH8" s="142"/>
      <c r="XBI8" s="142"/>
      <c r="XBJ8" s="142"/>
      <c r="XBK8" s="142"/>
      <c r="XBL8" s="142"/>
      <c r="XBM8" s="142"/>
      <c r="XBN8" s="142"/>
      <c r="XBO8" s="142"/>
      <c r="XBP8" s="142"/>
      <c r="XBQ8" s="142"/>
      <c r="XBR8" s="142"/>
      <c r="XBS8" s="142"/>
      <c r="XBT8" s="142"/>
      <c r="XBU8" s="142"/>
      <c r="XBV8" s="142"/>
      <c r="XBW8" s="142"/>
      <c r="XBX8" s="142"/>
      <c r="XBY8" s="142"/>
      <c r="XBZ8" s="142"/>
      <c r="XCA8" s="142"/>
      <c r="XCB8" s="142"/>
      <c r="XCC8" s="142"/>
      <c r="XCD8" s="142"/>
      <c r="XCE8" s="142"/>
      <c r="XCF8" s="142"/>
      <c r="XCG8" s="142"/>
      <c r="XCH8" s="142"/>
      <c r="XCI8" s="142"/>
      <c r="XCJ8" s="142"/>
      <c r="XCK8" s="142"/>
      <c r="XCL8" s="142"/>
      <c r="XCM8" s="142"/>
      <c r="XCN8" s="142"/>
      <c r="XCO8" s="142"/>
      <c r="XCP8" s="142"/>
      <c r="XCQ8" s="142"/>
      <c r="XCR8" s="142"/>
      <c r="XCS8" s="142"/>
      <c r="XCT8" s="142"/>
      <c r="XCU8" s="142"/>
      <c r="XCV8" s="142"/>
      <c r="XCW8" s="142"/>
      <c r="XCX8" s="142"/>
      <c r="XCY8" s="142"/>
      <c r="XCZ8" s="142"/>
      <c r="XDA8" s="142"/>
      <c r="XDB8" s="142"/>
      <c r="XDC8" s="142"/>
      <c r="XDD8" s="142"/>
      <c r="XDE8" s="142"/>
      <c r="XDF8" s="142"/>
      <c r="XDG8" s="142"/>
      <c r="XDH8" s="142"/>
      <c r="XDI8" s="142"/>
      <c r="XDJ8" s="142"/>
      <c r="XDK8" s="142"/>
      <c r="XDL8" s="142"/>
      <c r="XDM8" s="142"/>
      <c r="XDN8" s="142"/>
      <c r="XDO8" s="142"/>
      <c r="XDP8" s="142"/>
      <c r="XDQ8" s="142"/>
      <c r="XDR8" s="142"/>
      <c r="XDS8" s="142"/>
      <c r="XDT8" s="142"/>
      <c r="XDU8" s="142"/>
      <c r="XDV8" s="142"/>
      <c r="XDW8" s="142"/>
      <c r="XDX8" s="142"/>
      <c r="XDY8" s="142"/>
      <c r="XDZ8" s="142"/>
      <c r="XEA8" s="142"/>
      <c r="XEB8" s="142"/>
      <c r="XEC8" s="142"/>
      <c r="XED8" s="142"/>
      <c r="XEE8" s="142"/>
      <c r="XEF8" s="142"/>
      <c r="XEG8" s="142"/>
      <c r="XEH8" s="142"/>
      <c r="XEI8" s="142"/>
      <c r="XEJ8" s="142"/>
      <c r="XEK8" s="142"/>
      <c r="XEL8" s="142"/>
      <c r="XEM8" s="142"/>
      <c r="XEN8" s="142"/>
      <c r="XEO8" s="142"/>
      <c r="XEP8" s="142"/>
      <c r="XEQ8" s="142"/>
      <c r="XER8" s="142"/>
      <c r="XES8" s="142"/>
      <c r="XET8" s="142"/>
      <c r="XEU8" s="142"/>
      <c r="XEV8" s="142"/>
      <c r="XEW8" s="142"/>
      <c r="XEX8" s="142"/>
      <c r="XEY8" s="142"/>
    </row>
    <row r="9" s="122" customFormat="1" ht="36" customHeight="1" spans="1:3">
      <c r="A9" s="143">
        <v>3</v>
      </c>
      <c r="B9" s="144"/>
      <c r="C9" s="139"/>
    </row>
    <row r="10" s="122" customFormat="1" ht="36" customHeight="1" spans="1:3">
      <c r="A10" s="135" t="s">
        <v>2024</v>
      </c>
      <c r="B10" s="135"/>
      <c r="C10" s="136">
        <f>SUM(C11:C11)</f>
        <v>0</v>
      </c>
    </row>
    <row r="11" s="122" customFormat="1" ht="36" customHeight="1" spans="1:3">
      <c r="A11" s="137">
        <v>1</v>
      </c>
      <c r="B11" s="146"/>
      <c r="C11" s="139"/>
    </row>
    <row r="12" s="122" customFormat="1" ht="36" customHeight="1" spans="1:3">
      <c r="A12" s="137">
        <v>2</v>
      </c>
      <c r="B12" s="146"/>
      <c r="C12" s="139"/>
    </row>
    <row r="13" s="122" customFormat="1" ht="36" customHeight="1" spans="1:3">
      <c r="A13" s="137">
        <v>3</v>
      </c>
      <c r="B13" s="146"/>
      <c r="C13" s="139"/>
    </row>
    <row r="14" s="122" customFormat="1" ht="36" customHeight="1" spans="1:3">
      <c r="A14" s="137">
        <v>4</v>
      </c>
      <c r="B14" s="146"/>
      <c r="C14" s="139"/>
    </row>
    <row r="15" s="122" customFormat="1" ht="36" customHeight="1" spans="1:3">
      <c r="A15" s="147" t="s">
        <v>2025</v>
      </c>
      <c r="B15" s="147"/>
      <c r="C15" s="136">
        <f>C4+C6+C10</f>
        <v>9</v>
      </c>
    </row>
    <row r="16" s="122" customFormat="1" ht="36" customHeight="1" spans="1:3">
      <c r="A16" s="148" t="s">
        <v>2026</v>
      </c>
      <c r="B16" s="149"/>
      <c r="C16" s="136"/>
    </row>
    <row r="17" s="123" customFormat="1" ht="36" customHeight="1" spans="1:16379">
      <c r="A17" s="148" t="s">
        <v>1527</v>
      </c>
      <c r="B17" s="149"/>
      <c r="C17" s="136">
        <v>2000</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2"/>
      <c r="FU17" s="142"/>
      <c r="FV17" s="142"/>
      <c r="FW17" s="142"/>
      <c r="FX17" s="142"/>
      <c r="FY17" s="142"/>
      <c r="FZ17" s="142"/>
      <c r="GA17" s="142"/>
      <c r="GB17" s="142"/>
      <c r="GC17" s="142"/>
      <c r="GD17" s="142"/>
      <c r="GE17" s="142"/>
      <c r="GF17" s="142"/>
      <c r="GG17" s="142"/>
      <c r="GH17" s="142"/>
      <c r="GI17" s="142"/>
      <c r="GJ17" s="142"/>
      <c r="GK17" s="142"/>
      <c r="GL17" s="142"/>
      <c r="GM17" s="142"/>
      <c r="GN17" s="142"/>
      <c r="GO17" s="142"/>
      <c r="GP17" s="142"/>
      <c r="GQ17" s="142"/>
      <c r="GR17" s="142"/>
      <c r="GS17" s="142"/>
      <c r="GT17" s="142"/>
      <c r="GU17" s="142"/>
      <c r="GV17" s="142"/>
      <c r="GW17" s="142"/>
      <c r="GX17" s="142"/>
      <c r="GY17" s="142"/>
      <c r="GZ17" s="142"/>
      <c r="HA17" s="142"/>
      <c r="HB17" s="142"/>
      <c r="HC17" s="142"/>
      <c r="HD17" s="142"/>
      <c r="HE17" s="142"/>
      <c r="HF17" s="142"/>
      <c r="HG17" s="142"/>
      <c r="HH17" s="142"/>
      <c r="HI17" s="142"/>
      <c r="HJ17" s="142"/>
      <c r="HK17" s="142"/>
      <c r="HL17" s="142"/>
      <c r="HM17" s="142"/>
      <c r="HN17" s="142"/>
      <c r="HO17" s="142"/>
      <c r="HP17" s="142"/>
      <c r="HQ17" s="142"/>
      <c r="HR17" s="142"/>
      <c r="HS17" s="142"/>
      <c r="HT17" s="142"/>
      <c r="HU17" s="142"/>
      <c r="HV17" s="142"/>
      <c r="HW17" s="142"/>
      <c r="HX17" s="142"/>
      <c r="HY17" s="142"/>
      <c r="HZ17" s="142"/>
      <c r="IA17" s="142"/>
      <c r="IB17" s="142"/>
      <c r="IC17" s="142"/>
      <c r="ID17" s="142"/>
      <c r="IE17" s="142"/>
      <c r="IF17" s="142"/>
      <c r="IG17" s="142"/>
      <c r="IH17" s="142"/>
      <c r="II17" s="142"/>
      <c r="IJ17" s="142"/>
      <c r="IK17" s="142"/>
      <c r="IL17" s="142"/>
      <c r="IM17" s="142"/>
      <c r="IN17" s="142"/>
      <c r="IO17" s="142"/>
      <c r="IP17" s="142"/>
      <c r="IQ17" s="142"/>
      <c r="IR17" s="142"/>
      <c r="IS17" s="142"/>
      <c r="IT17" s="142"/>
      <c r="IU17" s="142"/>
      <c r="IV17" s="142"/>
      <c r="IW17" s="142"/>
      <c r="IX17" s="142"/>
      <c r="IY17" s="142"/>
      <c r="IZ17" s="142"/>
      <c r="JA17" s="142"/>
      <c r="JB17" s="142"/>
      <c r="JC17" s="142"/>
      <c r="JD17" s="142"/>
      <c r="JE17" s="142"/>
      <c r="JF17" s="142"/>
      <c r="JG17" s="142"/>
      <c r="JH17" s="142"/>
      <c r="JI17" s="142"/>
      <c r="JJ17" s="142"/>
      <c r="JK17" s="142"/>
      <c r="JL17" s="142"/>
      <c r="JM17" s="142"/>
      <c r="JN17" s="142"/>
      <c r="JO17" s="142"/>
      <c r="JP17" s="142"/>
      <c r="JQ17" s="142"/>
      <c r="JR17" s="142"/>
      <c r="JS17" s="142"/>
      <c r="JT17" s="142"/>
      <c r="JU17" s="142"/>
      <c r="JV17" s="142"/>
      <c r="JW17" s="142"/>
      <c r="JX17" s="142"/>
      <c r="JY17" s="142"/>
      <c r="JZ17" s="142"/>
      <c r="KA17" s="142"/>
      <c r="KB17" s="142"/>
      <c r="KC17" s="142"/>
      <c r="KD17" s="142"/>
      <c r="KE17" s="142"/>
      <c r="KF17" s="142"/>
      <c r="KG17" s="142"/>
      <c r="KH17" s="142"/>
      <c r="KI17" s="142"/>
      <c r="KJ17" s="142"/>
      <c r="KK17" s="142"/>
      <c r="KL17" s="142"/>
      <c r="KM17" s="142"/>
      <c r="KN17" s="142"/>
      <c r="KO17" s="142"/>
      <c r="KP17" s="142"/>
      <c r="KQ17" s="142"/>
      <c r="KR17" s="142"/>
      <c r="KS17" s="142"/>
      <c r="KT17" s="142"/>
      <c r="KU17" s="142"/>
      <c r="KV17" s="142"/>
      <c r="KW17" s="142"/>
      <c r="KX17" s="142"/>
      <c r="KY17" s="142"/>
      <c r="KZ17" s="142"/>
      <c r="LA17" s="142"/>
      <c r="LB17" s="142"/>
      <c r="LC17" s="142"/>
      <c r="LD17" s="142"/>
      <c r="LE17" s="142"/>
      <c r="LF17" s="142"/>
      <c r="LG17" s="142"/>
      <c r="LH17" s="142"/>
      <c r="LI17" s="142"/>
      <c r="LJ17" s="142"/>
      <c r="LK17" s="142"/>
      <c r="LL17" s="142"/>
      <c r="LM17" s="142"/>
      <c r="LN17" s="142"/>
      <c r="LO17" s="142"/>
      <c r="LP17" s="142"/>
      <c r="LQ17" s="142"/>
      <c r="LR17" s="142"/>
      <c r="LS17" s="142"/>
      <c r="LT17" s="142"/>
      <c r="LU17" s="142"/>
      <c r="LV17" s="142"/>
      <c r="LW17" s="142"/>
      <c r="LX17" s="142"/>
      <c r="LY17" s="142"/>
      <c r="LZ17" s="142"/>
      <c r="MA17" s="142"/>
      <c r="MB17" s="142"/>
      <c r="MC17" s="142"/>
      <c r="MD17" s="142"/>
      <c r="ME17" s="142"/>
      <c r="MF17" s="142"/>
      <c r="MG17" s="142"/>
      <c r="MH17" s="142"/>
      <c r="MI17" s="142"/>
      <c r="MJ17" s="142"/>
      <c r="MK17" s="142"/>
      <c r="ML17" s="142"/>
      <c r="MM17" s="142"/>
      <c r="MN17" s="142"/>
      <c r="MO17" s="142"/>
      <c r="MP17" s="142"/>
      <c r="MQ17" s="142"/>
      <c r="MR17" s="142"/>
      <c r="MS17" s="142"/>
      <c r="MT17" s="142"/>
      <c r="MU17" s="142"/>
      <c r="MV17" s="142"/>
      <c r="MW17" s="142"/>
      <c r="MX17" s="142"/>
      <c r="MY17" s="142"/>
      <c r="MZ17" s="142"/>
      <c r="NA17" s="142"/>
      <c r="NB17" s="142"/>
      <c r="NC17" s="142"/>
      <c r="ND17" s="142"/>
      <c r="NE17" s="142"/>
      <c r="NF17" s="142"/>
      <c r="NG17" s="142"/>
      <c r="NH17" s="142"/>
      <c r="NI17" s="142"/>
      <c r="NJ17" s="142"/>
      <c r="NK17" s="142"/>
      <c r="NL17" s="142"/>
      <c r="NM17" s="142"/>
      <c r="NN17" s="142"/>
      <c r="NO17" s="142"/>
      <c r="NP17" s="142"/>
      <c r="NQ17" s="142"/>
      <c r="NR17" s="142"/>
      <c r="NS17" s="142"/>
      <c r="NT17" s="142"/>
      <c r="NU17" s="142"/>
      <c r="NV17" s="142"/>
      <c r="NW17" s="142"/>
      <c r="NX17" s="142"/>
      <c r="NY17" s="142"/>
      <c r="NZ17" s="142"/>
      <c r="OA17" s="142"/>
      <c r="OB17" s="142"/>
      <c r="OC17" s="142"/>
      <c r="OD17" s="142"/>
      <c r="OE17" s="142"/>
      <c r="OF17" s="142"/>
      <c r="OG17" s="142"/>
      <c r="OH17" s="142"/>
      <c r="OI17" s="142"/>
      <c r="OJ17" s="142"/>
      <c r="OK17" s="142"/>
      <c r="OL17" s="142"/>
      <c r="OM17" s="142"/>
      <c r="ON17" s="142"/>
      <c r="OO17" s="142"/>
      <c r="OP17" s="142"/>
      <c r="OQ17" s="142"/>
      <c r="OR17" s="142"/>
      <c r="OS17" s="142"/>
      <c r="OT17" s="142"/>
      <c r="OU17" s="142"/>
      <c r="OV17" s="142"/>
      <c r="OW17" s="142"/>
      <c r="OX17" s="142"/>
      <c r="OY17" s="142"/>
      <c r="OZ17" s="142"/>
      <c r="PA17" s="142"/>
      <c r="PB17" s="142"/>
      <c r="PC17" s="142"/>
      <c r="PD17" s="142"/>
      <c r="PE17" s="142"/>
      <c r="PF17" s="142"/>
      <c r="PG17" s="142"/>
      <c r="PH17" s="142"/>
      <c r="PI17" s="142"/>
      <c r="PJ17" s="142"/>
      <c r="PK17" s="142"/>
      <c r="PL17" s="142"/>
      <c r="PM17" s="142"/>
      <c r="PN17" s="142"/>
      <c r="PO17" s="142"/>
      <c r="PP17" s="142"/>
      <c r="PQ17" s="142"/>
      <c r="PR17" s="142"/>
      <c r="PS17" s="142"/>
      <c r="PT17" s="142"/>
      <c r="PU17" s="142"/>
      <c r="PV17" s="142"/>
      <c r="PW17" s="142"/>
      <c r="PX17" s="142"/>
      <c r="PY17" s="142"/>
      <c r="PZ17" s="142"/>
      <c r="QA17" s="142"/>
      <c r="QB17" s="142"/>
      <c r="QC17" s="142"/>
      <c r="QD17" s="142"/>
      <c r="QE17" s="142"/>
      <c r="QF17" s="142"/>
      <c r="QG17" s="142"/>
      <c r="QH17" s="142"/>
      <c r="QI17" s="142"/>
      <c r="QJ17" s="142"/>
      <c r="QK17" s="142"/>
      <c r="QL17" s="142"/>
      <c r="QM17" s="142"/>
      <c r="QN17" s="142"/>
      <c r="QO17" s="142"/>
      <c r="QP17" s="142"/>
      <c r="QQ17" s="142"/>
      <c r="QR17" s="142"/>
      <c r="QS17" s="142"/>
      <c r="QT17" s="142"/>
      <c r="QU17" s="142"/>
      <c r="QV17" s="142"/>
      <c r="QW17" s="142"/>
      <c r="QX17" s="142"/>
      <c r="QY17" s="142"/>
      <c r="QZ17" s="142"/>
      <c r="RA17" s="142"/>
      <c r="RB17" s="142"/>
      <c r="RC17" s="142"/>
      <c r="RD17" s="142"/>
      <c r="RE17" s="142"/>
      <c r="RF17" s="142"/>
      <c r="RG17" s="142"/>
      <c r="RH17" s="142"/>
      <c r="RI17" s="142"/>
      <c r="RJ17" s="142"/>
      <c r="RK17" s="142"/>
      <c r="RL17" s="142"/>
      <c r="RM17" s="142"/>
      <c r="RN17" s="142"/>
      <c r="RO17" s="142"/>
      <c r="RP17" s="142"/>
      <c r="RQ17" s="142"/>
      <c r="RR17" s="142"/>
      <c r="RS17" s="142"/>
      <c r="RT17" s="142"/>
      <c r="RU17" s="142"/>
      <c r="RV17" s="142"/>
      <c r="RW17" s="142"/>
      <c r="RX17" s="142"/>
      <c r="RY17" s="142"/>
      <c r="RZ17" s="142"/>
      <c r="SA17" s="142"/>
      <c r="SB17" s="142"/>
      <c r="SC17" s="142"/>
      <c r="SD17" s="142"/>
      <c r="SE17" s="142"/>
      <c r="SF17" s="142"/>
      <c r="SG17" s="142"/>
      <c r="SH17" s="142"/>
      <c r="SI17" s="142"/>
      <c r="SJ17" s="142"/>
      <c r="SK17" s="142"/>
      <c r="SL17" s="142"/>
      <c r="SM17" s="142"/>
      <c r="SN17" s="142"/>
      <c r="SO17" s="142"/>
      <c r="SP17" s="142"/>
      <c r="SQ17" s="142"/>
      <c r="SR17" s="142"/>
      <c r="SS17" s="142"/>
      <c r="ST17" s="142"/>
      <c r="SU17" s="142"/>
      <c r="SV17" s="142"/>
      <c r="SW17" s="142"/>
      <c r="SX17" s="142"/>
      <c r="SY17" s="142"/>
      <c r="SZ17" s="142"/>
      <c r="TA17" s="142"/>
      <c r="TB17" s="142"/>
      <c r="TC17" s="142"/>
      <c r="TD17" s="142"/>
      <c r="TE17" s="142"/>
      <c r="TF17" s="142"/>
      <c r="TG17" s="142"/>
      <c r="TH17" s="142"/>
      <c r="TI17" s="142"/>
      <c r="TJ17" s="142"/>
      <c r="TK17" s="142"/>
      <c r="TL17" s="142"/>
      <c r="TM17" s="142"/>
      <c r="TN17" s="142"/>
      <c r="TO17" s="142"/>
      <c r="TP17" s="142"/>
      <c r="TQ17" s="142"/>
      <c r="TR17" s="142"/>
      <c r="TS17" s="142"/>
      <c r="TT17" s="142"/>
      <c r="TU17" s="142"/>
      <c r="TV17" s="142"/>
      <c r="TW17" s="142"/>
      <c r="TX17" s="142"/>
      <c r="TY17" s="142"/>
      <c r="TZ17" s="142"/>
      <c r="UA17" s="142"/>
      <c r="UB17" s="142"/>
      <c r="UC17" s="142"/>
      <c r="UD17" s="142"/>
      <c r="UE17" s="142"/>
      <c r="UF17" s="142"/>
      <c r="UG17" s="142"/>
      <c r="UH17" s="142"/>
      <c r="UI17" s="142"/>
      <c r="UJ17" s="142"/>
      <c r="UK17" s="142"/>
      <c r="UL17" s="142"/>
      <c r="UM17" s="142"/>
      <c r="UN17" s="142"/>
      <c r="UO17" s="142"/>
      <c r="UP17" s="142"/>
      <c r="UQ17" s="142"/>
      <c r="UR17" s="142"/>
      <c r="US17" s="142"/>
      <c r="UT17" s="142"/>
      <c r="UU17" s="142"/>
      <c r="UV17" s="142"/>
      <c r="UW17" s="142"/>
      <c r="UX17" s="142"/>
      <c r="UY17" s="142"/>
      <c r="UZ17" s="142"/>
      <c r="VA17" s="142"/>
      <c r="VB17" s="142"/>
      <c r="VC17" s="142"/>
      <c r="VD17" s="142"/>
      <c r="VE17" s="142"/>
      <c r="VF17" s="142"/>
      <c r="VG17" s="142"/>
      <c r="VH17" s="142"/>
      <c r="VI17" s="142"/>
      <c r="VJ17" s="142"/>
      <c r="VK17" s="142"/>
      <c r="VL17" s="142"/>
      <c r="VM17" s="142"/>
      <c r="VN17" s="142"/>
      <c r="VO17" s="142"/>
      <c r="VP17" s="142"/>
      <c r="VQ17" s="142"/>
      <c r="VR17" s="142"/>
      <c r="VS17" s="142"/>
      <c r="VT17" s="142"/>
      <c r="VU17" s="142"/>
      <c r="VV17" s="142"/>
      <c r="VW17" s="142"/>
      <c r="VX17" s="142"/>
      <c r="VY17" s="142"/>
      <c r="VZ17" s="142"/>
      <c r="WA17" s="142"/>
      <c r="WB17" s="142"/>
      <c r="WC17" s="142"/>
      <c r="WD17" s="142"/>
      <c r="WE17" s="142"/>
      <c r="WF17" s="142"/>
      <c r="WG17" s="142"/>
      <c r="WH17" s="142"/>
      <c r="WI17" s="142"/>
      <c r="WJ17" s="142"/>
      <c r="WK17" s="142"/>
      <c r="WL17" s="142"/>
      <c r="WM17" s="142"/>
      <c r="WN17" s="142"/>
      <c r="WO17" s="142"/>
      <c r="WP17" s="142"/>
      <c r="WQ17" s="142"/>
      <c r="WR17" s="142"/>
      <c r="WS17" s="142"/>
      <c r="WT17" s="142"/>
      <c r="WU17" s="142"/>
      <c r="WV17" s="142"/>
      <c r="WW17" s="142"/>
      <c r="WX17" s="142"/>
      <c r="WY17" s="142"/>
      <c r="WZ17" s="142"/>
      <c r="XA17" s="142"/>
      <c r="XB17" s="142"/>
      <c r="XC17" s="142"/>
      <c r="XD17" s="142"/>
      <c r="XE17" s="142"/>
      <c r="XF17" s="142"/>
      <c r="XG17" s="142"/>
      <c r="XH17" s="142"/>
      <c r="XI17" s="142"/>
      <c r="XJ17" s="142"/>
      <c r="XK17" s="142"/>
      <c r="XL17" s="142"/>
      <c r="XM17" s="142"/>
      <c r="XN17" s="142"/>
      <c r="XO17" s="142"/>
      <c r="XP17" s="142"/>
      <c r="XQ17" s="142"/>
      <c r="XR17" s="142"/>
      <c r="XS17" s="142"/>
      <c r="XT17" s="142"/>
      <c r="XU17" s="142"/>
      <c r="XV17" s="142"/>
      <c r="XW17" s="142"/>
      <c r="XX17" s="142"/>
      <c r="XY17" s="142"/>
      <c r="XZ17" s="142"/>
      <c r="YA17" s="142"/>
      <c r="YB17" s="142"/>
      <c r="YC17" s="142"/>
      <c r="YD17" s="142"/>
      <c r="YE17" s="142"/>
      <c r="YF17" s="142"/>
      <c r="YG17" s="142"/>
      <c r="YH17" s="142"/>
      <c r="YI17" s="142"/>
      <c r="YJ17" s="142"/>
      <c r="YK17" s="142"/>
      <c r="YL17" s="142"/>
      <c r="YM17" s="142"/>
      <c r="YN17" s="142"/>
      <c r="YO17" s="142"/>
      <c r="YP17" s="142"/>
      <c r="YQ17" s="142"/>
      <c r="YR17" s="142"/>
      <c r="YS17" s="142"/>
      <c r="YT17" s="142"/>
      <c r="YU17" s="142"/>
      <c r="YV17" s="142"/>
      <c r="YW17" s="142"/>
      <c r="YX17" s="142"/>
      <c r="YY17" s="142"/>
      <c r="YZ17" s="142"/>
      <c r="ZA17" s="142"/>
      <c r="ZB17" s="142"/>
      <c r="ZC17" s="142"/>
      <c r="ZD17" s="142"/>
      <c r="ZE17" s="142"/>
      <c r="ZF17" s="142"/>
      <c r="ZG17" s="142"/>
      <c r="ZH17" s="142"/>
      <c r="ZI17" s="142"/>
      <c r="ZJ17" s="142"/>
      <c r="ZK17" s="142"/>
      <c r="ZL17" s="142"/>
      <c r="ZM17" s="142"/>
      <c r="ZN17" s="142"/>
      <c r="ZO17" s="142"/>
      <c r="ZP17" s="142"/>
      <c r="ZQ17" s="142"/>
      <c r="ZR17" s="142"/>
      <c r="ZS17" s="142"/>
      <c r="ZT17" s="142"/>
      <c r="ZU17" s="142"/>
      <c r="ZV17" s="142"/>
      <c r="ZW17" s="142"/>
      <c r="ZX17" s="142"/>
      <c r="ZY17" s="142"/>
      <c r="ZZ17" s="142"/>
      <c r="AAA17" s="142"/>
      <c r="AAB17" s="142"/>
      <c r="AAC17" s="142"/>
      <c r="AAD17" s="142"/>
      <c r="AAE17" s="142"/>
      <c r="AAF17" s="142"/>
      <c r="AAG17" s="142"/>
      <c r="AAH17" s="142"/>
      <c r="AAI17" s="142"/>
      <c r="AAJ17" s="142"/>
      <c r="AAK17" s="142"/>
      <c r="AAL17" s="142"/>
      <c r="AAM17" s="142"/>
      <c r="AAN17" s="142"/>
      <c r="AAO17" s="142"/>
      <c r="AAP17" s="142"/>
      <c r="AAQ17" s="142"/>
      <c r="AAR17" s="142"/>
      <c r="AAS17" s="142"/>
      <c r="AAT17" s="142"/>
      <c r="AAU17" s="142"/>
      <c r="AAV17" s="142"/>
      <c r="AAW17" s="142"/>
      <c r="AAX17" s="142"/>
      <c r="AAY17" s="142"/>
      <c r="AAZ17" s="142"/>
      <c r="ABA17" s="142"/>
      <c r="ABB17" s="142"/>
      <c r="ABC17" s="142"/>
      <c r="ABD17" s="142"/>
      <c r="ABE17" s="142"/>
      <c r="ABF17" s="142"/>
      <c r="ABG17" s="142"/>
      <c r="ABH17" s="142"/>
      <c r="ABI17" s="142"/>
      <c r="ABJ17" s="142"/>
      <c r="ABK17" s="142"/>
      <c r="ABL17" s="142"/>
      <c r="ABM17" s="142"/>
      <c r="ABN17" s="142"/>
      <c r="ABO17" s="142"/>
      <c r="ABP17" s="142"/>
      <c r="ABQ17" s="142"/>
      <c r="ABR17" s="142"/>
      <c r="ABS17" s="142"/>
      <c r="ABT17" s="142"/>
      <c r="ABU17" s="142"/>
      <c r="ABV17" s="142"/>
      <c r="ABW17" s="142"/>
      <c r="ABX17" s="142"/>
      <c r="ABY17" s="142"/>
      <c r="ABZ17" s="142"/>
      <c r="ACA17" s="142"/>
      <c r="ACB17" s="142"/>
      <c r="ACC17" s="142"/>
      <c r="ACD17" s="142"/>
      <c r="ACE17" s="142"/>
      <c r="ACF17" s="142"/>
      <c r="ACG17" s="142"/>
      <c r="ACH17" s="142"/>
      <c r="ACI17" s="142"/>
      <c r="ACJ17" s="142"/>
      <c r="ACK17" s="142"/>
      <c r="ACL17" s="142"/>
      <c r="ACM17" s="142"/>
      <c r="ACN17" s="142"/>
      <c r="ACO17" s="142"/>
      <c r="ACP17" s="142"/>
      <c r="ACQ17" s="142"/>
      <c r="ACR17" s="142"/>
      <c r="ACS17" s="142"/>
      <c r="ACT17" s="142"/>
      <c r="ACU17" s="142"/>
      <c r="ACV17" s="142"/>
      <c r="ACW17" s="142"/>
      <c r="ACX17" s="142"/>
      <c r="ACY17" s="142"/>
      <c r="ACZ17" s="142"/>
      <c r="ADA17" s="142"/>
      <c r="ADB17" s="142"/>
      <c r="ADC17" s="142"/>
      <c r="ADD17" s="142"/>
      <c r="ADE17" s="142"/>
      <c r="ADF17" s="142"/>
      <c r="ADG17" s="142"/>
      <c r="ADH17" s="142"/>
      <c r="ADI17" s="142"/>
      <c r="ADJ17" s="142"/>
      <c r="ADK17" s="142"/>
      <c r="ADL17" s="142"/>
      <c r="ADM17" s="142"/>
      <c r="ADN17" s="142"/>
      <c r="ADO17" s="142"/>
      <c r="ADP17" s="142"/>
      <c r="ADQ17" s="142"/>
      <c r="ADR17" s="142"/>
      <c r="ADS17" s="142"/>
      <c r="ADT17" s="142"/>
      <c r="ADU17" s="142"/>
      <c r="ADV17" s="142"/>
      <c r="ADW17" s="142"/>
      <c r="ADX17" s="142"/>
      <c r="ADY17" s="142"/>
      <c r="ADZ17" s="142"/>
      <c r="AEA17" s="142"/>
      <c r="AEB17" s="142"/>
      <c r="AEC17" s="142"/>
      <c r="AED17" s="142"/>
      <c r="AEE17" s="142"/>
      <c r="AEF17" s="142"/>
      <c r="AEG17" s="142"/>
      <c r="AEH17" s="142"/>
      <c r="AEI17" s="142"/>
      <c r="AEJ17" s="142"/>
      <c r="AEK17" s="142"/>
      <c r="AEL17" s="142"/>
      <c r="AEM17" s="142"/>
      <c r="AEN17" s="142"/>
      <c r="AEO17" s="142"/>
      <c r="AEP17" s="142"/>
      <c r="AEQ17" s="142"/>
      <c r="AER17" s="142"/>
      <c r="AES17" s="142"/>
      <c r="AET17" s="142"/>
      <c r="AEU17" s="142"/>
      <c r="AEV17" s="142"/>
      <c r="AEW17" s="142"/>
      <c r="AEX17" s="142"/>
      <c r="AEY17" s="142"/>
      <c r="AEZ17" s="142"/>
      <c r="AFA17" s="142"/>
      <c r="AFB17" s="142"/>
      <c r="AFC17" s="142"/>
      <c r="AFD17" s="142"/>
      <c r="AFE17" s="142"/>
      <c r="AFF17" s="142"/>
      <c r="AFG17" s="142"/>
      <c r="AFH17" s="142"/>
      <c r="AFI17" s="142"/>
      <c r="AFJ17" s="142"/>
      <c r="AFK17" s="142"/>
      <c r="AFL17" s="142"/>
      <c r="AFM17" s="142"/>
      <c r="AFN17" s="142"/>
      <c r="AFO17" s="142"/>
      <c r="AFP17" s="142"/>
      <c r="AFQ17" s="142"/>
      <c r="AFR17" s="142"/>
      <c r="AFS17" s="142"/>
      <c r="AFT17" s="142"/>
      <c r="AFU17" s="142"/>
      <c r="AFV17" s="142"/>
      <c r="AFW17" s="142"/>
      <c r="AFX17" s="142"/>
      <c r="AFY17" s="142"/>
      <c r="AFZ17" s="142"/>
      <c r="AGA17" s="142"/>
      <c r="AGB17" s="142"/>
      <c r="AGC17" s="142"/>
      <c r="AGD17" s="142"/>
      <c r="AGE17" s="142"/>
      <c r="AGF17" s="142"/>
      <c r="AGG17" s="142"/>
      <c r="AGH17" s="142"/>
      <c r="AGI17" s="142"/>
      <c r="AGJ17" s="142"/>
      <c r="AGK17" s="142"/>
      <c r="AGL17" s="142"/>
      <c r="AGM17" s="142"/>
      <c r="AGN17" s="142"/>
      <c r="AGO17" s="142"/>
      <c r="AGP17" s="142"/>
      <c r="AGQ17" s="142"/>
      <c r="AGR17" s="142"/>
      <c r="AGS17" s="142"/>
      <c r="AGT17" s="142"/>
      <c r="AGU17" s="142"/>
      <c r="AGV17" s="142"/>
      <c r="AGW17" s="142"/>
      <c r="AGX17" s="142"/>
      <c r="AGY17" s="142"/>
      <c r="AGZ17" s="142"/>
      <c r="AHA17" s="142"/>
      <c r="AHB17" s="142"/>
      <c r="AHC17" s="142"/>
      <c r="AHD17" s="142"/>
      <c r="AHE17" s="142"/>
      <c r="AHF17" s="142"/>
      <c r="AHG17" s="142"/>
      <c r="AHH17" s="142"/>
      <c r="AHI17" s="142"/>
      <c r="AHJ17" s="142"/>
      <c r="AHK17" s="142"/>
      <c r="AHL17" s="142"/>
      <c r="AHM17" s="142"/>
      <c r="AHN17" s="142"/>
      <c r="AHO17" s="142"/>
      <c r="AHP17" s="142"/>
      <c r="AHQ17" s="142"/>
      <c r="AHR17" s="142"/>
      <c r="AHS17" s="142"/>
      <c r="AHT17" s="142"/>
      <c r="AHU17" s="142"/>
      <c r="AHV17" s="142"/>
      <c r="AHW17" s="142"/>
      <c r="AHX17" s="142"/>
      <c r="AHY17" s="142"/>
      <c r="AHZ17" s="142"/>
      <c r="AIA17" s="142"/>
      <c r="AIB17" s="142"/>
      <c r="AIC17" s="142"/>
      <c r="AID17" s="142"/>
      <c r="AIE17" s="142"/>
      <c r="AIF17" s="142"/>
      <c r="AIG17" s="142"/>
      <c r="AIH17" s="142"/>
      <c r="AII17" s="142"/>
      <c r="AIJ17" s="142"/>
      <c r="AIK17" s="142"/>
      <c r="AIL17" s="142"/>
      <c r="AIM17" s="142"/>
      <c r="AIN17" s="142"/>
      <c r="AIO17" s="142"/>
      <c r="AIP17" s="142"/>
      <c r="AIQ17" s="142"/>
      <c r="AIR17" s="142"/>
      <c r="AIS17" s="142"/>
      <c r="AIT17" s="142"/>
      <c r="AIU17" s="142"/>
      <c r="AIV17" s="142"/>
      <c r="AIW17" s="142"/>
      <c r="AIX17" s="142"/>
      <c r="AIY17" s="142"/>
      <c r="AIZ17" s="142"/>
      <c r="AJA17" s="142"/>
      <c r="AJB17" s="142"/>
      <c r="AJC17" s="142"/>
      <c r="AJD17" s="142"/>
      <c r="AJE17" s="142"/>
      <c r="AJF17" s="142"/>
      <c r="AJG17" s="142"/>
      <c r="AJH17" s="142"/>
      <c r="AJI17" s="142"/>
      <c r="AJJ17" s="142"/>
      <c r="AJK17" s="142"/>
      <c r="AJL17" s="142"/>
      <c r="AJM17" s="142"/>
      <c r="AJN17" s="142"/>
      <c r="AJO17" s="142"/>
      <c r="AJP17" s="142"/>
      <c r="AJQ17" s="142"/>
      <c r="AJR17" s="142"/>
      <c r="AJS17" s="142"/>
      <c r="AJT17" s="142"/>
      <c r="AJU17" s="142"/>
      <c r="AJV17" s="142"/>
      <c r="AJW17" s="142"/>
      <c r="AJX17" s="142"/>
      <c r="AJY17" s="142"/>
      <c r="AJZ17" s="142"/>
      <c r="AKA17" s="142"/>
      <c r="AKB17" s="142"/>
      <c r="AKC17" s="142"/>
      <c r="AKD17" s="142"/>
      <c r="AKE17" s="142"/>
      <c r="AKF17" s="142"/>
      <c r="AKG17" s="142"/>
      <c r="AKH17" s="142"/>
      <c r="AKI17" s="142"/>
      <c r="AKJ17" s="142"/>
      <c r="AKK17" s="142"/>
      <c r="AKL17" s="142"/>
      <c r="AKM17" s="142"/>
      <c r="AKN17" s="142"/>
      <c r="AKO17" s="142"/>
      <c r="AKP17" s="142"/>
      <c r="AKQ17" s="142"/>
      <c r="AKR17" s="142"/>
      <c r="AKS17" s="142"/>
      <c r="AKT17" s="142"/>
      <c r="AKU17" s="142"/>
      <c r="AKV17" s="142"/>
      <c r="AKW17" s="142"/>
      <c r="AKX17" s="142"/>
      <c r="AKY17" s="142"/>
      <c r="AKZ17" s="142"/>
      <c r="ALA17" s="142"/>
      <c r="ALB17" s="142"/>
      <c r="ALC17" s="142"/>
      <c r="ALD17" s="142"/>
      <c r="ALE17" s="142"/>
      <c r="ALF17" s="142"/>
      <c r="ALG17" s="142"/>
      <c r="ALH17" s="142"/>
      <c r="ALI17" s="142"/>
      <c r="ALJ17" s="142"/>
      <c r="ALK17" s="142"/>
      <c r="ALL17" s="142"/>
      <c r="ALM17" s="142"/>
      <c r="ALN17" s="142"/>
      <c r="ALO17" s="142"/>
      <c r="ALP17" s="142"/>
      <c r="ALQ17" s="142"/>
      <c r="ALR17" s="142"/>
      <c r="ALS17" s="142"/>
      <c r="ALT17" s="142"/>
      <c r="ALU17" s="142"/>
      <c r="ALV17" s="142"/>
      <c r="ALW17" s="142"/>
      <c r="ALX17" s="142"/>
      <c r="ALY17" s="142"/>
      <c r="ALZ17" s="142"/>
      <c r="AMA17" s="142"/>
      <c r="AMB17" s="142"/>
      <c r="AMC17" s="142"/>
      <c r="AMD17" s="142"/>
      <c r="AME17" s="142"/>
      <c r="AMF17" s="142"/>
      <c r="AMG17" s="142"/>
      <c r="AMH17" s="142"/>
      <c r="AMI17" s="142"/>
      <c r="AMJ17" s="142"/>
      <c r="AMK17" s="142"/>
      <c r="AML17" s="142"/>
      <c r="AMM17" s="142"/>
      <c r="AMN17" s="142"/>
      <c r="AMO17" s="142"/>
      <c r="AMP17" s="142"/>
      <c r="AMQ17" s="142"/>
      <c r="AMR17" s="142"/>
      <c r="AMS17" s="142"/>
      <c r="AMT17" s="142"/>
      <c r="AMU17" s="142"/>
      <c r="AMV17" s="142"/>
      <c r="AMW17" s="142"/>
      <c r="AMX17" s="142"/>
      <c r="AMY17" s="142"/>
      <c r="AMZ17" s="142"/>
      <c r="ANA17" s="142"/>
      <c r="ANB17" s="142"/>
      <c r="ANC17" s="142"/>
      <c r="AND17" s="142"/>
      <c r="ANE17" s="142"/>
      <c r="ANF17" s="142"/>
      <c r="ANG17" s="142"/>
      <c r="ANH17" s="142"/>
      <c r="ANI17" s="142"/>
      <c r="ANJ17" s="142"/>
      <c r="ANK17" s="142"/>
      <c r="ANL17" s="142"/>
      <c r="ANM17" s="142"/>
      <c r="ANN17" s="142"/>
      <c r="ANO17" s="142"/>
      <c r="ANP17" s="142"/>
      <c r="ANQ17" s="142"/>
      <c r="ANR17" s="142"/>
      <c r="ANS17" s="142"/>
      <c r="ANT17" s="142"/>
      <c r="ANU17" s="142"/>
      <c r="ANV17" s="142"/>
      <c r="ANW17" s="142"/>
      <c r="ANX17" s="142"/>
      <c r="ANY17" s="142"/>
      <c r="ANZ17" s="142"/>
      <c r="AOA17" s="142"/>
      <c r="AOB17" s="142"/>
      <c r="AOC17" s="142"/>
      <c r="AOD17" s="142"/>
      <c r="AOE17" s="142"/>
      <c r="AOF17" s="142"/>
      <c r="AOG17" s="142"/>
      <c r="AOH17" s="142"/>
      <c r="AOI17" s="142"/>
      <c r="AOJ17" s="142"/>
      <c r="AOK17" s="142"/>
      <c r="AOL17" s="142"/>
      <c r="AOM17" s="142"/>
      <c r="AON17" s="142"/>
      <c r="AOO17" s="142"/>
      <c r="AOP17" s="142"/>
      <c r="AOQ17" s="142"/>
      <c r="AOR17" s="142"/>
      <c r="AOS17" s="142"/>
      <c r="AOT17" s="142"/>
      <c r="AOU17" s="142"/>
      <c r="AOV17" s="142"/>
      <c r="AOW17" s="142"/>
      <c r="AOX17" s="142"/>
      <c r="AOY17" s="142"/>
      <c r="AOZ17" s="142"/>
      <c r="APA17" s="142"/>
      <c r="APB17" s="142"/>
      <c r="APC17" s="142"/>
      <c r="APD17" s="142"/>
      <c r="APE17" s="142"/>
      <c r="APF17" s="142"/>
      <c r="APG17" s="142"/>
      <c r="APH17" s="142"/>
      <c r="API17" s="142"/>
      <c r="APJ17" s="142"/>
      <c r="APK17" s="142"/>
      <c r="APL17" s="142"/>
      <c r="APM17" s="142"/>
      <c r="APN17" s="142"/>
      <c r="APO17" s="142"/>
      <c r="APP17" s="142"/>
      <c r="APQ17" s="142"/>
      <c r="APR17" s="142"/>
      <c r="APS17" s="142"/>
      <c r="APT17" s="142"/>
      <c r="APU17" s="142"/>
      <c r="APV17" s="142"/>
      <c r="APW17" s="142"/>
      <c r="APX17" s="142"/>
      <c r="APY17" s="142"/>
      <c r="APZ17" s="142"/>
      <c r="AQA17" s="142"/>
      <c r="AQB17" s="142"/>
      <c r="AQC17" s="142"/>
      <c r="AQD17" s="142"/>
      <c r="AQE17" s="142"/>
      <c r="AQF17" s="142"/>
      <c r="AQG17" s="142"/>
      <c r="AQH17" s="142"/>
      <c r="AQI17" s="142"/>
      <c r="AQJ17" s="142"/>
      <c r="AQK17" s="142"/>
      <c r="AQL17" s="142"/>
      <c r="AQM17" s="142"/>
      <c r="AQN17" s="142"/>
      <c r="AQO17" s="142"/>
      <c r="AQP17" s="142"/>
      <c r="AQQ17" s="142"/>
      <c r="AQR17" s="142"/>
      <c r="AQS17" s="142"/>
      <c r="AQT17" s="142"/>
      <c r="AQU17" s="142"/>
      <c r="AQV17" s="142"/>
      <c r="AQW17" s="142"/>
      <c r="AQX17" s="142"/>
      <c r="AQY17" s="142"/>
      <c r="AQZ17" s="142"/>
      <c r="ARA17" s="142"/>
      <c r="ARB17" s="142"/>
      <c r="ARC17" s="142"/>
      <c r="ARD17" s="142"/>
      <c r="ARE17" s="142"/>
      <c r="ARF17" s="142"/>
      <c r="ARG17" s="142"/>
      <c r="ARH17" s="142"/>
      <c r="ARI17" s="142"/>
      <c r="ARJ17" s="142"/>
      <c r="ARK17" s="142"/>
      <c r="ARL17" s="142"/>
      <c r="ARM17" s="142"/>
      <c r="ARN17" s="142"/>
      <c r="ARO17" s="142"/>
      <c r="ARP17" s="142"/>
      <c r="ARQ17" s="142"/>
      <c r="ARR17" s="142"/>
      <c r="ARS17" s="142"/>
      <c r="ART17" s="142"/>
      <c r="ARU17" s="142"/>
      <c r="ARV17" s="142"/>
      <c r="ARW17" s="142"/>
      <c r="ARX17" s="142"/>
      <c r="ARY17" s="142"/>
      <c r="ARZ17" s="142"/>
      <c r="ASA17" s="142"/>
      <c r="ASB17" s="142"/>
      <c r="ASC17" s="142"/>
      <c r="ASD17" s="142"/>
      <c r="ASE17" s="142"/>
      <c r="ASF17" s="142"/>
      <c r="ASG17" s="142"/>
      <c r="ASH17" s="142"/>
      <c r="ASI17" s="142"/>
      <c r="ASJ17" s="142"/>
      <c r="ASK17" s="142"/>
      <c r="ASL17" s="142"/>
      <c r="ASM17" s="142"/>
      <c r="ASN17" s="142"/>
      <c r="ASO17" s="142"/>
      <c r="ASP17" s="142"/>
      <c r="ASQ17" s="142"/>
      <c r="ASR17" s="142"/>
      <c r="ASS17" s="142"/>
      <c r="AST17" s="142"/>
      <c r="ASU17" s="142"/>
      <c r="ASV17" s="142"/>
      <c r="ASW17" s="142"/>
      <c r="ASX17" s="142"/>
      <c r="ASY17" s="142"/>
      <c r="ASZ17" s="142"/>
      <c r="ATA17" s="142"/>
      <c r="ATB17" s="142"/>
      <c r="ATC17" s="142"/>
      <c r="ATD17" s="142"/>
      <c r="ATE17" s="142"/>
      <c r="ATF17" s="142"/>
      <c r="ATG17" s="142"/>
      <c r="ATH17" s="142"/>
      <c r="ATI17" s="142"/>
      <c r="ATJ17" s="142"/>
      <c r="ATK17" s="142"/>
      <c r="ATL17" s="142"/>
      <c r="ATM17" s="142"/>
      <c r="ATN17" s="142"/>
      <c r="ATO17" s="142"/>
      <c r="ATP17" s="142"/>
      <c r="ATQ17" s="142"/>
      <c r="ATR17" s="142"/>
      <c r="ATS17" s="142"/>
      <c r="ATT17" s="142"/>
      <c r="ATU17" s="142"/>
      <c r="ATV17" s="142"/>
      <c r="ATW17" s="142"/>
      <c r="ATX17" s="142"/>
      <c r="ATY17" s="142"/>
      <c r="ATZ17" s="142"/>
      <c r="AUA17" s="142"/>
      <c r="AUB17" s="142"/>
      <c r="AUC17" s="142"/>
      <c r="AUD17" s="142"/>
      <c r="AUE17" s="142"/>
      <c r="AUF17" s="142"/>
      <c r="AUG17" s="142"/>
      <c r="AUH17" s="142"/>
      <c r="AUI17" s="142"/>
      <c r="AUJ17" s="142"/>
      <c r="AUK17" s="142"/>
      <c r="AUL17" s="142"/>
      <c r="AUM17" s="142"/>
      <c r="AUN17" s="142"/>
      <c r="AUO17" s="142"/>
      <c r="AUP17" s="142"/>
      <c r="AUQ17" s="142"/>
      <c r="AUR17" s="142"/>
      <c r="AUS17" s="142"/>
      <c r="AUT17" s="142"/>
      <c r="AUU17" s="142"/>
      <c r="AUV17" s="142"/>
      <c r="AUW17" s="142"/>
      <c r="AUX17" s="142"/>
      <c r="AUY17" s="142"/>
      <c r="AUZ17" s="142"/>
      <c r="AVA17" s="142"/>
      <c r="AVB17" s="142"/>
      <c r="AVC17" s="142"/>
      <c r="AVD17" s="142"/>
      <c r="AVE17" s="142"/>
      <c r="AVF17" s="142"/>
      <c r="AVG17" s="142"/>
      <c r="AVH17" s="142"/>
      <c r="AVI17" s="142"/>
      <c r="AVJ17" s="142"/>
      <c r="AVK17" s="142"/>
      <c r="AVL17" s="142"/>
      <c r="AVM17" s="142"/>
      <c r="AVN17" s="142"/>
      <c r="AVO17" s="142"/>
      <c r="AVP17" s="142"/>
      <c r="AVQ17" s="142"/>
      <c r="AVR17" s="142"/>
      <c r="AVS17" s="142"/>
      <c r="AVT17" s="142"/>
      <c r="AVU17" s="142"/>
      <c r="AVV17" s="142"/>
      <c r="AVW17" s="142"/>
      <c r="AVX17" s="142"/>
      <c r="AVY17" s="142"/>
      <c r="AVZ17" s="142"/>
      <c r="AWA17" s="142"/>
      <c r="AWB17" s="142"/>
      <c r="AWC17" s="142"/>
      <c r="AWD17" s="142"/>
      <c r="AWE17" s="142"/>
      <c r="AWF17" s="142"/>
      <c r="AWG17" s="142"/>
      <c r="AWH17" s="142"/>
      <c r="AWI17" s="142"/>
      <c r="AWJ17" s="142"/>
      <c r="AWK17" s="142"/>
      <c r="AWL17" s="142"/>
      <c r="AWM17" s="142"/>
      <c r="AWN17" s="142"/>
      <c r="AWO17" s="142"/>
      <c r="AWP17" s="142"/>
      <c r="AWQ17" s="142"/>
      <c r="AWR17" s="142"/>
      <c r="AWS17" s="142"/>
      <c r="AWT17" s="142"/>
      <c r="AWU17" s="142"/>
      <c r="AWV17" s="142"/>
      <c r="AWW17" s="142"/>
      <c r="AWX17" s="142"/>
      <c r="AWY17" s="142"/>
      <c r="AWZ17" s="142"/>
      <c r="AXA17" s="142"/>
      <c r="AXB17" s="142"/>
      <c r="AXC17" s="142"/>
      <c r="AXD17" s="142"/>
      <c r="AXE17" s="142"/>
      <c r="AXF17" s="142"/>
      <c r="AXG17" s="142"/>
      <c r="AXH17" s="142"/>
      <c r="AXI17" s="142"/>
      <c r="AXJ17" s="142"/>
      <c r="AXK17" s="142"/>
      <c r="AXL17" s="142"/>
      <c r="AXM17" s="142"/>
      <c r="AXN17" s="142"/>
      <c r="AXO17" s="142"/>
      <c r="AXP17" s="142"/>
      <c r="AXQ17" s="142"/>
      <c r="AXR17" s="142"/>
      <c r="AXS17" s="142"/>
      <c r="AXT17" s="142"/>
      <c r="AXU17" s="142"/>
      <c r="AXV17" s="142"/>
      <c r="AXW17" s="142"/>
      <c r="AXX17" s="142"/>
      <c r="AXY17" s="142"/>
      <c r="AXZ17" s="142"/>
      <c r="AYA17" s="142"/>
      <c r="AYB17" s="142"/>
      <c r="AYC17" s="142"/>
      <c r="AYD17" s="142"/>
      <c r="AYE17" s="142"/>
      <c r="AYF17" s="142"/>
      <c r="AYG17" s="142"/>
      <c r="AYH17" s="142"/>
      <c r="AYI17" s="142"/>
      <c r="AYJ17" s="142"/>
      <c r="AYK17" s="142"/>
      <c r="AYL17" s="142"/>
      <c r="AYM17" s="142"/>
      <c r="AYN17" s="142"/>
      <c r="AYO17" s="142"/>
      <c r="AYP17" s="142"/>
      <c r="AYQ17" s="142"/>
      <c r="AYR17" s="142"/>
      <c r="AYS17" s="142"/>
      <c r="AYT17" s="142"/>
      <c r="AYU17" s="142"/>
      <c r="AYV17" s="142"/>
      <c r="AYW17" s="142"/>
      <c r="AYX17" s="142"/>
      <c r="AYY17" s="142"/>
      <c r="AYZ17" s="142"/>
      <c r="AZA17" s="142"/>
      <c r="AZB17" s="142"/>
      <c r="AZC17" s="142"/>
      <c r="AZD17" s="142"/>
      <c r="AZE17" s="142"/>
      <c r="AZF17" s="142"/>
      <c r="AZG17" s="142"/>
      <c r="AZH17" s="142"/>
      <c r="AZI17" s="142"/>
      <c r="AZJ17" s="142"/>
      <c r="AZK17" s="142"/>
      <c r="AZL17" s="142"/>
      <c r="AZM17" s="142"/>
      <c r="AZN17" s="142"/>
      <c r="AZO17" s="142"/>
      <c r="AZP17" s="142"/>
      <c r="AZQ17" s="142"/>
      <c r="AZR17" s="142"/>
      <c r="AZS17" s="142"/>
      <c r="AZT17" s="142"/>
      <c r="AZU17" s="142"/>
      <c r="AZV17" s="142"/>
      <c r="AZW17" s="142"/>
      <c r="AZX17" s="142"/>
      <c r="AZY17" s="142"/>
      <c r="AZZ17" s="142"/>
      <c r="BAA17" s="142"/>
      <c r="BAB17" s="142"/>
      <c r="BAC17" s="142"/>
      <c r="BAD17" s="142"/>
      <c r="BAE17" s="142"/>
      <c r="BAF17" s="142"/>
      <c r="BAG17" s="142"/>
      <c r="BAH17" s="142"/>
      <c r="BAI17" s="142"/>
      <c r="BAJ17" s="142"/>
      <c r="BAK17" s="142"/>
      <c r="BAL17" s="142"/>
      <c r="BAM17" s="142"/>
      <c r="BAN17" s="142"/>
      <c r="BAO17" s="142"/>
      <c r="BAP17" s="142"/>
      <c r="BAQ17" s="142"/>
      <c r="BAR17" s="142"/>
      <c r="BAS17" s="142"/>
      <c r="BAT17" s="142"/>
      <c r="BAU17" s="142"/>
      <c r="BAV17" s="142"/>
      <c r="BAW17" s="142"/>
      <c r="BAX17" s="142"/>
      <c r="BAY17" s="142"/>
      <c r="BAZ17" s="142"/>
      <c r="BBA17" s="142"/>
      <c r="BBB17" s="142"/>
      <c r="BBC17" s="142"/>
      <c r="BBD17" s="142"/>
      <c r="BBE17" s="142"/>
      <c r="BBF17" s="142"/>
      <c r="BBG17" s="142"/>
      <c r="BBH17" s="142"/>
      <c r="BBI17" s="142"/>
      <c r="BBJ17" s="142"/>
      <c r="BBK17" s="142"/>
      <c r="BBL17" s="142"/>
      <c r="BBM17" s="142"/>
      <c r="BBN17" s="142"/>
      <c r="BBO17" s="142"/>
      <c r="BBP17" s="142"/>
      <c r="BBQ17" s="142"/>
      <c r="BBR17" s="142"/>
      <c r="BBS17" s="142"/>
      <c r="BBT17" s="142"/>
      <c r="BBU17" s="142"/>
      <c r="BBV17" s="142"/>
      <c r="BBW17" s="142"/>
      <c r="BBX17" s="142"/>
      <c r="BBY17" s="142"/>
      <c r="BBZ17" s="142"/>
      <c r="BCA17" s="142"/>
      <c r="BCB17" s="142"/>
      <c r="BCC17" s="142"/>
      <c r="BCD17" s="142"/>
      <c r="BCE17" s="142"/>
      <c r="BCF17" s="142"/>
      <c r="BCG17" s="142"/>
      <c r="BCH17" s="142"/>
      <c r="BCI17" s="142"/>
      <c r="BCJ17" s="142"/>
      <c r="BCK17" s="142"/>
      <c r="BCL17" s="142"/>
      <c r="BCM17" s="142"/>
      <c r="BCN17" s="142"/>
      <c r="BCO17" s="142"/>
      <c r="BCP17" s="142"/>
      <c r="BCQ17" s="142"/>
      <c r="BCR17" s="142"/>
      <c r="BCS17" s="142"/>
      <c r="BCT17" s="142"/>
      <c r="BCU17" s="142"/>
      <c r="BCV17" s="142"/>
      <c r="BCW17" s="142"/>
      <c r="BCX17" s="142"/>
      <c r="BCY17" s="142"/>
      <c r="BCZ17" s="142"/>
      <c r="BDA17" s="142"/>
      <c r="BDB17" s="142"/>
      <c r="BDC17" s="142"/>
      <c r="BDD17" s="142"/>
      <c r="BDE17" s="142"/>
      <c r="BDF17" s="142"/>
      <c r="BDG17" s="142"/>
      <c r="BDH17" s="142"/>
      <c r="BDI17" s="142"/>
      <c r="BDJ17" s="142"/>
      <c r="BDK17" s="142"/>
      <c r="BDL17" s="142"/>
      <c r="BDM17" s="142"/>
      <c r="BDN17" s="142"/>
      <c r="BDO17" s="142"/>
      <c r="BDP17" s="142"/>
      <c r="BDQ17" s="142"/>
      <c r="BDR17" s="142"/>
      <c r="BDS17" s="142"/>
      <c r="BDT17" s="142"/>
      <c r="BDU17" s="142"/>
      <c r="BDV17" s="142"/>
      <c r="BDW17" s="142"/>
      <c r="BDX17" s="142"/>
      <c r="BDY17" s="142"/>
      <c r="BDZ17" s="142"/>
      <c r="BEA17" s="142"/>
      <c r="BEB17" s="142"/>
      <c r="BEC17" s="142"/>
      <c r="BED17" s="142"/>
      <c r="BEE17" s="142"/>
      <c r="BEF17" s="142"/>
      <c r="BEG17" s="142"/>
      <c r="BEH17" s="142"/>
      <c r="BEI17" s="142"/>
      <c r="BEJ17" s="142"/>
      <c r="BEK17" s="142"/>
      <c r="BEL17" s="142"/>
      <c r="BEM17" s="142"/>
      <c r="BEN17" s="142"/>
      <c r="BEO17" s="142"/>
      <c r="BEP17" s="142"/>
      <c r="BEQ17" s="142"/>
      <c r="BER17" s="142"/>
      <c r="BES17" s="142"/>
      <c r="BET17" s="142"/>
      <c r="BEU17" s="142"/>
      <c r="BEV17" s="142"/>
      <c r="BEW17" s="142"/>
      <c r="BEX17" s="142"/>
      <c r="BEY17" s="142"/>
      <c r="BEZ17" s="142"/>
      <c r="BFA17" s="142"/>
      <c r="BFB17" s="142"/>
      <c r="BFC17" s="142"/>
      <c r="BFD17" s="142"/>
      <c r="BFE17" s="142"/>
      <c r="BFF17" s="142"/>
      <c r="BFG17" s="142"/>
      <c r="BFH17" s="142"/>
      <c r="BFI17" s="142"/>
      <c r="BFJ17" s="142"/>
      <c r="BFK17" s="142"/>
      <c r="BFL17" s="142"/>
      <c r="BFM17" s="142"/>
      <c r="BFN17" s="142"/>
      <c r="BFO17" s="142"/>
      <c r="BFP17" s="142"/>
      <c r="BFQ17" s="142"/>
      <c r="BFR17" s="142"/>
      <c r="BFS17" s="142"/>
      <c r="BFT17" s="142"/>
      <c r="BFU17" s="142"/>
      <c r="BFV17" s="142"/>
      <c r="BFW17" s="142"/>
      <c r="BFX17" s="142"/>
      <c r="BFY17" s="142"/>
      <c r="BFZ17" s="142"/>
      <c r="BGA17" s="142"/>
      <c r="BGB17" s="142"/>
      <c r="BGC17" s="142"/>
      <c r="BGD17" s="142"/>
      <c r="BGE17" s="142"/>
      <c r="BGF17" s="142"/>
      <c r="BGG17" s="142"/>
      <c r="BGH17" s="142"/>
      <c r="BGI17" s="142"/>
      <c r="BGJ17" s="142"/>
      <c r="BGK17" s="142"/>
      <c r="BGL17" s="142"/>
      <c r="BGM17" s="142"/>
      <c r="BGN17" s="142"/>
      <c r="BGO17" s="142"/>
      <c r="BGP17" s="142"/>
      <c r="BGQ17" s="142"/>
      <c r="BGR17" s="142"/>
      <c r="BGS17" s="142"/>
      <c r="BGT17" s="142"/>
      <c r="BGU17" s="142"/>
      <c r="BGV17" s="142"/>
      <c r="BGW17" s="142"/>
      <c r="BGX17" s="142"/>
      <c r="BGY17" s="142"/>
      <c r="BGZ17" s="142"/>
      <c r="BHA17" s="142"/>
      <c r="BHB17" s="142"/>
      <c r="BHC17" s="142"/>
      <c r="BHD17" s="142"/>
      <c r="BHE17" s="142"/>
      <c r="BHF17" s="142"/>
      <c r="BHG17" s="142"/>
      <c r="BHH17" s="142"/>
      <c r="BHI17" s="142"/>
      <c r="BHJ17" s="142"/>
      <c r="BHK17" s="142"/>
      <c r="BHL17" s="142"/>
      <c r="BHM17" s="142"/>
      <c r="BHN17" s="142"/>
      <c r="BHO17" s="142"/>
      <c r="BHP17" s="142"/>
      <c r="BHQ17" s="142"/>
      <c r="BHR17" s="142"/>
      <c r="BHS17" s="142"/>
      <c r="BHT17" s="142"/>
      <c r="BHU17" s="142"/>
      <c r="BHV17" s="142"/>
      <c r="BHW17" s="142"/>
      <c r="BHX17" s="142"/>
      <c r="BHY17" s="142"/>
      <c r="BHZ17" s="142"/>
      <c r="BIA17" s="142"/>
      <c r="BIB17" s="142"/>
      <c r="BIC17" s="142"/>
      <c r="BID17" s="142"/>
      <c r="BIE17" s="142"/>
      <c r="BIF17" s="142"/>
      <c r="BIG17" s="142"/>
      <c r="BIH17" s="142"/>
      <c r="BII17" s="142"/>
      <c r="BIJ17" s="142"/>
      <c r="BIK17" s="142"/>
      <c r="BIL17" s="142"/>
      <c r="BIM17" s="142"/>
      <c r="BIN17" s="142"/>
      <c r="BIO17" s="142"/>
      <c r="BIP17" s="142"/>
      <c r="BIQ17" s="142"/>
      <c r="BIR17" s="142"/>
      <c r="BIS17" s="142"/>
      <c r="BIT17" s="142"/>
      <c r="BIU17" s="142"/>
      <c r="BIV17" s="142"/>
      <c r="BIW17" s="142"/>
      <c r="BIX17" s="142"/>
      <c r="BIY17" s="142"/>
      <c r="BIZ17" s="142"/>
      <c r="BJA17" s="142"/>
      <c r="BJB17" s="142"/>
      <c r="BJC17" s="142"/>
      <c r="BJD17" s="142"/>
      <c r="BJE17" s="142"/>
      <c r="BJF17" s="142"/>
      <c r="BJG17" s="142"/>
      <c r="BJH17" s="142"/>
      <c r="BJI17" s="142"/>
      <c r="BJJ17" s="142"/>
      <c r="BJK17" s="142"/>
      <c r="BJL17" s="142"/>
      <c r="BJM17" s="142"/>
      <c r="BJN17" s="142"/>
      <c r="BJO17" s="142"/>
      <c r="BJP17" s="142"/>
      <c r="BJQ17" s="142"/>
      <c r="BJR17" s="142"/>
      <c r="BJS17" s="142"/>
      <c r="BJT17" s="142"/>
      <c r="BJU17" s="142"/>
      <c r="BJV17" s="142"/>
      <c r="BJW17" s="142"/>
      <c r="BJX17" s="142"/>
      <c r="BJY17" s="142"/>
      <c r="BJZ17" s="142"/>
      <c r="BKA17" s="142"/>
      <c r="BKB17" s="142"/>
      <c r="BKC17" s="142"/>
      <c r="BKD17" s="142"/>
      <c r="BKE17" s="142"/>
      <c r="BKF17" s="142"/>
      <c r="BKG17" s="142"/>
      <c r="BKH17" s="142"/>
      <c r="BKI17" s="142"/>
      <c r="BKJ17" s="142"/>
      <c r="BKK17" s="142"/>
      <c r="BKL17" s="142"/>
      <c r="BKM17" s="142"/>
      <c r="BKN17" s="142"/>
      <c r="BKO17" s="142"/>
      <c r="BKP17" s="142"/>
      <c r="BKQ17" s="142"/>
      <c r="BKR17" s="142"/>
      <c r="BKS17" s="142"/>
      <c r="BKT17" s="142"/>
      <c r="BKU17" s="142"/>
      <c r="BKV17" s="142"/>
      <c r="BKW17" s="142"/>
      <c r="BKX17" s="142"/>
      <c r="BKY17" s="142"/>
      <c r="BKZ17" s="142"/>
      <c r="BLA17" s="142"/>
      <c r="BLB17" s="142"/>
      <c r="BLC17" s="142"/>
      <c r="BLD17" s="142"/>
      <c r="BLE17" s="142"/>
      <c r="BLF17" s="142"/>
      <c r="BLG17" s="142"/>
      <c r="BLH17" s="142"/>
      <c r="BLI17" s="142"/>
      <c r="BLJ17" s="142"/>
      <c r="BLK17" s="142"/>
      <c r="BLL17" s="142"/>
      <c r="BLM17" s="142"/>
      <c r="BLN17" s="142"/>
      <c r="BLO17" s="142"/>
      <c r="BLP17" s="142"/>
      <c r="BLQ17" s="142"/>
      <c r="BLR17" s="142"/>
      <c r="BLS17" s="142"/>
      <c r="BLT17" s="142"/>
      <c r="BLU17" s="142"/>
      <c r="BLV17" s="142"/>
      <c r="BLW17" s="142"/>
      <c r="BLX17" s="142"/>
      <c r="BLY17" s="142"/>
      <c r="BLZ17" s="142"/>
      <c r="BMA17" s="142"/>
      <c r="BMB17" s="142"/>
      <c r="BMC17" s="142"/>
      <c r="BMD17" s="142"/>
      <c r="BME17" s="142"/>
      <c r="BMF17" s="142"/>
      <c r="BMG17" s="142"/>
      <c r="BMH17" s="142"/>
      <c r="BMI17" s="142"/>
      <c r="BMJ17" s="142"/>
      <c r="BMK17" s="142"/>
      <c r="BML17" s="142"/>
      <c r="BMM17" s="142"/>
      <c r="BMN17" s="142"/>
      <c r="BMO17" s="142"/>
      <c r="BMP17" s="142"/>
      <c r="BMQ17" s="142"/>
      <c r="BMR17" s="142"/>
      <c r="BMS17" s="142"/>
      <c r="BMT17" s="142"/>
      <c r="BMU17" s="142"/>
      <c r="BMV17" s="142"/>
      <c r="BMW17" s="142"/>
      <c r="BMX17" s="142"/>
      <c r="BMY17" s="142"/>
      <c r="BMZ17" s="142"/>
      <c r="BNA17" s="142"/>
      <c r="BNB17" s="142"/>
      <c r="BNC17" s="142"/>
      <c r="BND17" s="142"/>
      <c r="BNE17" s="142"/>
      <c r="BNF17" s="142"/>
      <c r="BNG17" s="142"/>
      <c r="BNH17" s="142"/>
      <c r="BNI17" s="142"/>
      <c r="BNJ17" s="142"/>
      <c r="BNK17" s="142"/>
      <c r="BNL17" s="142"/>
      <c r="BNM17" s="142"/>
      <c r="BNN17" s="142"/>
      <c r="BNO17" s="142"/>
      <c r="BNP17" s="142"/>
      <c r="BNQ17" s="142"/>
      <c r="BNR17" s="142"/>
      <c r="BNS17" s="142"/>
      <c r="BNT17" s="142"/>
      <c r="BNU17" s="142"/>
      <c r="BNV17" s="142"/>
      <c r="BNW17" s="142"/>
      <c r="BNX17" s="142"/>
      <c r="BNY17" s="142"/>
      <c r="BNZ17" s="142"/>
      <c r="BOA17" s="142"/>
      <c r="BOB17" s="142"/>
      <c r="BOC17" s="142"/>
      <c r="BOD17" s="142"/>
      <c r="BOE17" s="142"/>
      <c r="BOF17" s="142"/>
      <c r="BOG17" s="142"/>
      <c r="BOH17" s="142"/>
      <c r="BOI17" s="142"/>
      <c r="BOJ17" s="142"/>
      <c r="BOK17" s="142"/>
      <c r="BOL17" s="142"/>
      <c r="BOM17" s="142"/>
      <c r="BON17" s="142"/>
      <c r="BOO17" s="142"/>
      <c r="BOP17" s="142"/>
      <c r="BOQ17" s="142"/>
      <c r="BOR17" s="142"/>
      <c r="BOS17" s="142"/>
      <c r="BOT17" s="142"/>
      <c r="BOU17" s="142"/>
      <c r="BOV17" s="142"/>
      <c r="BOW17" s="142"/>
      <c r="BOX17" s="142"/>
      <c r="BOY17" s="142"/>
      <c r="BOZ17" s="142"/>
      <c r="BPA17" s="142"/>
      <c r="BPB17" s="142"/>
      <c r="BPC17" s="142"/>
      <c r="BPD17" s="142"/>
      <c r="BPE17" s="142"/>
      <c r="BPF17" s="142"/>
      <c r="BPG17" s="142"/>
      <c r="BPH17" s="142"/>
      <c r="BPI17" s="142"/>
      <c r="BPJ17" s="142"/>
      <c r="BPK17" s="142"/>
      <c r="BPL17" s="142"/>
      <c r="BPM17" s="142"/>
      <c r="BPN17" s="142"/>
      <c r="BPO17" s="142"/>
      <c r="BPP17" s="142"/>
      <c r="BPQ17" s="142"/>
      <c r="BPR17" s="142"/>
      <c r="BPS17" s="142"/>
      <c r="BPT17" s="142"/>
      <c r="BPU17" s="142"/>
      <c r="BPV17" s="142"/>
      <c r="BPW17" s="142"/>
      <c r="BPX17" s="142"/>
      <c r="BPY17" s="142"/>
      <c r="BPZ17" s="142"/>
      <c r="BQA17" s="142"/>
      <c r="BQB17" s="142"/>
      <c r="BQC17" s="142"/>
      <c r="BQD17" s="142"/>
      <c r="BQE17" s="142"/>
      <c r="BQF17" s="142"/>
      <c r="BQG17" s="142"/>
      <c r="BQH17" s="142"/>
      <c r="BQI17" s="142"/>
      <c r="BQJ17" s="142"/>
      <c r="BQK17" s="142"/>
      <c r="BQL17" s="142"/>
      <c r="BQM17" s="142"/>
      <c r="BQN17" s="142"/>
      <c r="BQO17" s="142"/>
      <c r="BQP17" s="142"/>
      <c r="BQQ17" s="142"/>
      <c r="BQR17" s="142"/>
      <c r="BQS17" s="142"/>
      <c r="BQT17" s="142"/>
      <c r="BQU17" s="142"/>
      <c r="BQV17" s="142"/>
      <c r="BQW17" s="142"/>
      <c r="BQX17" s="142"/>
      <c r="BQY17" s="142"/>
      <c r="BQZ17" s="142"/>
      <c r="BRA17" s="142"/>
      <c r="BRB17" s="142"/>
      <c r="BRC17" s="142"/>
      <c r="BRD17" s="142"/>
      <c r="BRE17" s="142"/>
      <c r="BRF17" s="142"/>
      <c r="BRG17" s="142"/>
      <c r="BRH17" s="142"/>
      <c r="BRI17" s="142"/>
      <c r="BRJ17" s="142"/>
      <c r="BRK17" s="142"/>
      <c r="BRL17" s="142"/>
      <c r="BRM17" s="142"/>
      <c r="BRN17" s="142"/>
      <c r="BRO17" s="142"/>
      <c r="BRP17" s="142"/>
      <c r="BRQ17" s="142"/>
      <c r="BRR17" s="142"/>
      <c r="BRS17" s="142"/>
      <c r="BRT17" s="142"/>
      <c r="BRU17" s="142"/>
      <c r="BRV17" s="142"/>
      <c r="BRW17" s="142"/>
      <c r="BRX17" s="142"/>
      <c r="BRY17" s="142"/>
      <c r="BRZ17" s="142"/>
      <c r="BSA17" s="142"/>
      <c r="BSB17" s="142"/>
      <c r="BSC17" s="142"/>
      <c r="BSD17" s="142"/>
      <c r="BSE17" s="142"/>
      <c r="BSF17" s="142"/>
      <c r="BSG17" s="142"/>
      <c r="BSH17" s="142"/>
      <c r="BSI17" s="142"/>
      <c r="BSJ17" s="142"/>
      <c r="BSK17" s="142"/>
      <c r="BSL17" s="142"/>
      <c r="BSM17" s="142"/>
      <c r="BSN17" s="142"/>
      <c r="BSO17" s="142"/>
      <c r="BSP17" s="142"/>
      <c r="BSQ17" s="142"/>
      <c r="BSR17" s="142"/>
      <c r="BSS17" s="142"/>
      <c r="BST17" s="142"/>
      <c r="BSU17" s="142"/>
      <c r="BSV17" s="142"/>
      <c r="BSW17" s="142"/>
      <c r="BSX17" s="142"/>
      <c r="BSY17" s="142"/>
      <c r="BSZ17" s="142"/>
      <c r="BTA17" s="142"/>
      <c r="BTB17" s="142"/>
      <c r="BTC17" s="142"/>
      <c r="BTD17" s="142"/>
      <c r="BTE17" s="142"/>
      <c r="BTF17" s="142"/>
      <c r="BTG17" s="142"/>
      <c r="BTH17" s="142"/>
      <c r="BTI17" s="142"/>
      <c r="BTJ17" s="142"/>
      <c r="BTK17" s="142"/>
      <c r="BTL17" s="142"/>
      <c r="BTM17" s="142"/>
      <c r="BTN17" s="142"/>
      <c r="BTO17" s="142"/>
      <c r="BTP17" s="142"/>
      <c r="BTQ17" s="142"/>
      <c r="BTR17" s="142"/>
      <c r="BTS17" s="142"/>
      <c r="BTT17" s="142"/>
      <c r="BTU17" s="142"/>
      <c r="BTV17" s="142"/>
      <c r="BTW17" s="142"/>
      <c r="BTX17" s="142"/>
      <c r="BTY17" s="142"/>
      <c r="BTZ17" s="142"/>
      <c r="BUA17" s="142"/>
      <c r="BUB17" s="142"/>
      <c r="BUC17" s="142"/>
      <c r="BUD17" s="142"/>
      <c r="BUE17" s="142"/>
      <c r="BUF17" s="142"/>
      <c r="BUG17" s="142"/>
      <c r="BUH17" s="142"/>
      <c r="BUI17" s="142"/>
      <c r="BUJ17" s="142"/>
      <c r="BUK17" s="142"/>
      <c r="BUL17" s="142"/>
      <c r="BUM17" s="142"/>
      <c r="BUN17" s="142"/>
      <c r="BUO17" s="142"/>
      <c r="BUP17" s="142"/>
      <c r="BUQ17" s="142"/>
      <c r="BUR17" s="142"/>
      <c r="BUS17" s="142"/>
      <c r="BUT17" s="142"/>
      <c r="BUU17" s="142"/>
      <c r="BUV17" s="142"/>
      <c r="BUW17" s="142"/>
      <c r="BUX17" s="142"/>
      <c r="BUY17" s="142"/>
      <c r="BUZ17" s="142"/>
      <c r="BVA17" s="142"/>
      <c r="BVB17" s="142"/>
      <c r="BVC17" s="142"/>
      <c r="BVD17" s="142"/>
      <c r="BVE17" s="142"/>
      <c r="BVF17" s="142"/>
      <c r="BVG17" s="142"/>
      <c r="BVH17" s="142"/>
      <c r="BVI17" s="142"/>
      <c r="BVJ17" s="142"/>
      <c r="BVK17" s="142"/>
      <c r="BVL17" s="142"/>
      <c r="BVM17" s="142"/>
      <c r="BVN17" s="142"/>
      <c r="BVO17" s="142"/>
      <c r="BVP17" s="142"/>
      <c r="BVQ17" s="142"/>
      <c r="BVR17" s="142"/>
      <c r="BVS17" s="142"/>
      <c r="BVT17" s="142"/>
      <c r="BVU17" s="142"/>
      <c r="BVV17" s="142"/>
      <c r="BVW17" s="142"/>
      <c r="BVX17" s="142"/>
      <c r="BVY17" s="142"/>
      <c r="BVZ17" s="142"/>
      <c r="BWA17" s="142"/>
      <c r="BWB17" s="142"/>
      <c r="BWC17" s="142"/>
      <c r="BWD17" s="142"/>
      <c r="BWE17" s="142"/>
      <c r="BWF17" s="142"/>
      <c r="BWG17" s="142"/>
      <c r="BWH17" s="142"/>
      <c r="BWI17" s="142"/>
      <c r="BWJ17" s="142"/>
      <c r="BWK17" s="142"/>
      <c r="BWL17" s="142"/>
      <c r="BWM17" s="142"/>
      <c r="BWN17" s="142"/>
      <c r="BWO17" s="142"/>
      <c r="BWP17" s="142"/>
      <c r="BWQ17" s="142"/>
      <c r="BWR17" s="142"/>
      <c r="BWS17" s="142"/>
      <c r="BWT17" s="142"/>
      <c r="BWU17" s="142"/>
      <c r="BWV17" s="142"/>
      <c r="BWW17" s="142"/>
      <c r="BWX17" s="142"/>
      <c r="BWY17" s="142"/>
      <c r="BWZ17" s="142"/>
      <c r="BXA17" s="142"/>
      <c r="BXB17" s="142"/>
      <c r="BXC17" s="142"/>
      <c r="BXD17" s="142"/>
      <c r="BXE17" s="142"/>
      <c r="BXF17" s="142"/>
      <c r="BXG17" s="142"/>
      <c r="BXH17" s="142"/>
      <c r="BXI17" s="142"/>
      <c r="BXJ17" s="142"/>
      <c r="BXK17" s="142"/>
      <c r="BXL17" s="142"/>
      <c r="BXM17" s="142"/>
      <c r="BXN17" s="142"/>
      <c r="BXO17" s="142"/>
      <c r="BXP17" s="142"/>
      <c r="BXQ17" s="142"/>
      <c r="BXR17" s="142"/>
      <c r="BXS17" s="142"/>
      <c r="BXT17" s="142"/>
      <c r="BXU17" s="142"/>
      <c r="BXV17" s="142"/>
      <c r="BXW17" s="142"/>
      <c r="BXX17" s="142"/>
      <c r="BXY17" s="142"/>
      <c r="BXZ17" s="142"/>
      <c r="BYA17" s="142"/>
      <c r="BYB17" s="142"/>
      <c r="BYC17" s="142"/>
      <c r="BYD17" s="142"/>
      <c r="BYE17" s="142"/>
      <c r="BYF17" s="142"/>
      <c r="BYG17" s="142"/>
      <c r="BYH17" s="142"/>
      <c r="BYI17" s="142"/>
      <c r="BYJ17" s="142"/>
      <c r="BYK17" s="142"/>
      <c r="BYL17" s="142"/>
      <c r="BYM17" s="142"/>
      <c r="BYN17" s="142"/>
      <c r="BYO17" s="142"/>
      <c r="BYP17" s="142"/>
      <c r="BYQ17" s="142"/>
      <c r="BYR17" s="142"/>
      <c r="BYS17" s="142"/>
      <c r="BYT17" s="142"/>
      <c r="BYU17" s="142"/>
      <c r="BYV17" s="142"/>
      <c r="BYW17" s="142"/>
      <c r="BYX17" s="142"/>
      <c r="BYY17" s="142"/>
      <c r="BYZ17" s="142"/>
      <c r="BZA17" s="142"/>
      <c r="BZB17" s="142"/>
      <c r="BZC17" s="142"/>
      <c r="BZD17" s="142"/>
      <c r="BZE17" s="142"/>
      <c r="BZF17" s="142"/>
      <c r="BZG17" s="142"/>
      <c r="BZH17" s="142"/>
      <c r="BZI17" s="142"/>
      <c r="BZJ17" s="142"/>
      <c r="BZK17" s="142"/>
      <c r="BZL17" s="142"/>
      <c r="BZM17" s="142"/>
      <c r="BZN17" s="142"/>
      <c r="BZO17" s="142"/>
      <c r="BZP17" s="142"/>
      <c r="BZQ17" s="142"/>
      <c r="BZR17" s="142"/>
      <c r="BZS17" s="142"/>
      <c r="BZT17" s="142"/>
      <c r="BZU17" s="142"/>
      <c r="BZV17" s="142"/>
      <c r="BZW17" s="142"/>
      <c r="BZX17" s="142"/>
      <c r="BZY17" s="142"/>
      <c r="BZZ17" s="142"/>
      <c r="CAA17" s="142"/>
      <c r="CAB17" s="142"/>
      <c r="CAC17" s="142"/>
      <c r="CAD17" s="142"/>
      <c r="CAE17" s="142"/>
      <c r="CAF17" s="142"/>
      <c r="CAG17" s="142"/>
      <c r="CAH17" s="142"/>
      <c r="CAI17" s="142"/>
      <c r="CAJ17" s="142"/>
      <c r="CAK17" s="142"/>
      <c r="CAL17" s="142"/>
      <c r="CAM17" s="142"/>
      <c r="CAN17" s="142"/>
      <c r="CAO17" s="142"/>
      <c r="CAP17" s="142"/>
      <c r="CAQ17" s="142"/>
      <c r="CAR17" s="142"/>
      <c r="CAS17" s="142"/>
      <c r="CAT17" s="142"/>
      <c r="CAU17" s="142"/>
      <c r="CAV17" s="142"/>
      <c r="CAW17" s="142"/>
      <c r="CAX17" s="142"/>
      <c r="CAY17" s="142"/>
      <c r="CAZ17" s="142"/>
      <c r="CBA17" s="142"/>
      <c r="CBB17" s="142"/>
      <c r="CBC17" s="142"/>
      <c r="CBD17" s="142"/>
      <c r="CBE17" s="142"/>
      <c r="CBF17" s="142"/>
      <c r="CBG17" s="142"/>
      <c r="CBH17" s="142"/>
      <c r="CBI17" s="142"/>
      <c r="CBJ17" s="142"/>
      <c r="CBK17" s="142"/>
      <c r="CBL17" s="142"/>
      <c r="CBM17" s="142"/>
      <c r="CBN17" s="142"/>
      <c r="CBO17" s="142"/>
      <c r="CBP17" s="142"/>
      <c r="CBQ17" s="142"/>
      <c r="CBR17" s="142"/>
      <c r="CBS17" s="142"/>
      <c r="CBT17" s="142"/>
      <c r="CBU17" s="142"/>
      <c r="CBV17" s="142"/>
      <c r="CBW17" s="142"/>
      <c r="CBX17" s="142"/>
      <c r="CBY17" s="142"/>
      <c r="CBZ17" s="142"/>
      <c r="CCA17" s="142"/>
      <c r="CCB17" s="142"/>
      <c r="CCC17" s="142"/>
      <c r="CCD17" s="142"/>
      <c r="CCE17" s="142"/>
      <c r="CCF17" s="142"/>
      <c r="CCG17" s="142"/>
      <c r="CCH17" s="142"/>
      <c r="CCI17" s="142"/>
      <c r="CCJ17" s="142"/>
      <c r="CCK17" s="142"/>
      <c r="CCL17" s="142"/>
      <c r="CCM17" s="142"/>
      <c r="CCN17" s="142"/>
      <c r="CCO17" s="142"/>
      <c r="CCP17" s="142"/>
      <c r="CCQ17" s="142"/>
      <c r="CCR17" s="142"/>
      <c r="CCS17" s="142"/>
      <c r="CCT17" s="142"/>
      <c r="CCU17" s="142"/>
      <c r="CCV17" s="142"/>
      <c r="CCW17" s="142"/>
      <c r="CCX17" s="142"/>
      <c r="CCY17" s="142"/>
      <c r="CCZ17" s="142"/>
      <c r="CDA17" s="142"/>
      <c r="CDB17" s="142"/>
      <c r="CDC17" s="142"/>
      <c r="CDD17" s="142"/>
      <c r="CDE17" s="142"/>
      <c r="CDF17" s="142"/>
      <c r="CDG17" s="142"/>
      <c r="CDH17" s="142"/>
      <c r="CDI17" s="142"/>
      <c r="CDJ17" s="142"/>
      <c r="CDK17" s="142"/>
      <c r="CDL17" s="142"/>
      <c r="CDM17" s="142"/>
      <c r="CDN17" s="142"/>
      <c r="CDO17" s="142"/>
      <c r="CDP17" s="142"/>
      <c r="CDQ17" s="142"/>
      <c r="CDR17" s="142"/>
      <c r="CDS17" s="142"/>
      <c r="CDT17" s="142"/>
      <c r="CDU17" s="142"/>
      <c r="CDV17" s="142"/>
      <c r="CDW17" s="142"/>
      <c r="CDX17" s="142"/>
      <c r="CDY17" s="142"/>
      <c r="CDZ17" s="142"/>
      <c r="CEA17" s="142"/>
      <c r="CEB17" s="142"/>
      <c r="CEC17" s="142"/>
      <c r="CED17" s="142"/>
      <c r="CEE17" s="142"/>
      <c r="CEF17" s="142"/>
      <c r="CEG17" s="142"/>
      <c r="CEH17" s="142"/>
      <c r="CEI17" s="142"/>
      <c r="CEJ17" s="142"/>
      <c r="CEK17" s="142"/>
      <c r="CEL17" s="142"/>
      <c r="CEM17" s="142"/>
      <c r="CEN17" s="142"/>
      <c r="CEO17" s="142"/>
      <c r="CEP17" s="142"/>
      <c r="CEQ17" s="142"/>
      <c r="CER17" s="142"/>
      <c r="CES17" s="142"/>
      <c r="CET17" s="142"/>
      <c r="CEU17" s="142"/>
      <c r="CEV17" s="142"/>
      <c r="CEW17" s="142"/>
      <c r="CEX17" s="142"/>
      <c r="CEY17" s="142"/>
      <c r="CEZ17" s="142"/>
      <c r="CFA17" s="142"/>
      <c r="CFB17" s="142"/>
      <c r="CFC17" s="142"/>
      <c r="CFD17" s="142"/>
      <c r="CFE17" s="142"/>
      <c r="CFF17" s="142"/>
      <c r="CFG17" s="142"/>
      <c r="CFH17" s="142"/>
      <c r="CFI17" s="142"/>
      <c r="CFJ17" s="142"/>
      <c r="CFK17" s="142"/>
      <c r="CFL17" s="142"/>
      <c r="CFM17" s="142"/>
      <c r="CFN17" s="142"/>
      <c r="CFO17" s="142"/>
      <c r="CFP17" s="142"/>
      <c r="CFQ17" s="142"/>
      <c r="CFR17" s="142"/>
      <c r="CFS17" s="142"/>
      <c r="CFT17" s="142"/>
      <c r="CFU17" s="142"/>
      <c r="CFV17" s="142"/>
      <c r="CFW17" s="142"/>
      <c r="CFX17" s="142"/>
      <c r="CFY17" s="142"/>
      <c r="CFZ17" s="142"/>
      <c r="CGA17" s="142"/>
      <c r="CGB17" s="142"/>
      <c r="CGC17" s="142"/>
      <c r="CGD17" s="142"/>
      <c r="CGE17" s="142"/>
      <c r="CGF17" s="142"/>
      <c r="CGG17" s="142"/>
      <c r="CGH17" s="142"/>
      <c r="CGI17" s="142"/>
      <c r="CGJ17" s="142"/>
      <c r="CGK17" s="142"/>
      <c r="CGL17" s="142"/>
      <c r="CGM17" s="142"/>
      <c r="CGN17" s="142"/>
      <c r="CGO17" s="142"/>
      <c r="CGP17" s="142"/>
      <c r="CGQ17" s="142"/>
      <c r="CGR17" s="142"/>
      <c r="CGS17" s="142"/>
      <c r="CGT17" s="142"/>
      <c r="CGU17" s="142"/>
      <c r="CGV17" s="142"/>
      <c r="CGW17" s="142"/>
      <c r="CGX17" s="142"/>
      <c r="CGY17" s="142"/>
      <c r="CGZ17" s="142"/>
      <c r="CHA17" s="142"/>
      <c r="CHB17" s="142"/>
      <c r="CHC17" s="142"/>
      <c r="CHD17" s="142"/>
      <c r="CHE17" s="142"/>
      <c r="CHF17" s="142"/>
      <c r="CHG17" s="142"/>
      <c r="CHH17" s="142"/>
      <c r="CHI17" s="142"/>
      <c r="CHJ17" s="142"/>
      <c r="CHK17" s="142"/>
      <c r="CHL17" s="142"/>
      <c r="CHM17" s="142"/>
      <c r="CHN17" s="142"/>
      <c r="CHO17" s="142"/>
      <c r="CHP17" s="142"/>
      <c r="CHQ17" s="142"/>
      <c r="CHR17" s="142"/>
      <c r="CHS17" s="142"/>
      <c r="CHT17" s="142"/>
      <c r="CHU17" s="142"/>
      <c r="CHV17" s="142"/>
      <c r="CHW17" s="142"/>
      <c r="CHX17" s="142"/>
      <c r="CHY17" s="142"/>
      <c r="CHZ17" s="142"/>
      <c r="CIA17" s="142"/>
      <c r="CIB17" s="142"/>
      <c r="CIC17" s="142"/>
      <c r="CID17" s="142"/>
      <c r="CIE17" s="142"/>
      <c r="CIF17" s="142"/>
      <c r="CIG17" s="142"/>
      <c r="CIH17" s="142"/>
      <c r="CII17" s="142"/>
      <c r="CIJ17" s="142"/>
      <c r="CIK17" s="142"/>
      <c r="CIL17" s="142"/>
      <c r="CIM17" s="142"/>
      <c r="CIN17" s="142"/>
      <c r="CIO17" s="142"/>
      <c r="CIP17" s="142"/>
      <c r="CIQ17" s="142"/>
      <c r="CIR17" s="142"/>
      <c r="CIS17" s="142"/>
      <c r="CIT17" s="142"/>
      <c r="CIU17" s="142"/>
      <c r="CIV17" s="142"/>
      <c r="CIW17" s="142"/>
      <c r="CIX17" s="142"/>
      <c r="CIY17" s="142"/>
      <c r="CIZ17" s="142"/>
      <c r="CJA17" s="142"/>
      <c r="CJB17" s="142"/>
      <c r="CJC17" s="142"/>
      <c r="CJD17" s="142"/>
      <c r="CJE17" s="142"/>
      <c r="CJF17" s="142"/>
      <c r="CJG17" s="142"/>
      <c r="CJH17" s="142"/>
      <c r="CJI17" s="142"/>
      <c r="CJJ17" s="142"/>
      <c r="CJK17" s="142"/>
      <c r="CJL17" s="142"/>
      <c r="CJM17" s="142"/>
      <c r="CJN17" s="142"/>
      <c r="CJO17" s="142"/>
      <c r="CJP17" s="142"/>
      <c r="CJQ17" s="142"/>
      <c r="CJR17" s="142"/>
      <c r="CJS17" s="142"/>
      <c r="CJT17" s="142"/>
      <c r="CJU17" s="142"/>
      <c r="CJV17" s="142"/>
      <c r="CJW17" s="142"/>
      <c r="CJX17" s="142"/>
      <c r="CJY17" s="142"/>
      <c r="CJZ17" s="142"/>
      <c r="CKA17" s="142"/>
      <c r="CKB17" s="142"/>
      <c r="CKC17" s="142"/>
      <c r="CKD17" s="142"/>
      <c r="CKE17" s="142"/>
      <c r="CKF17" s="142"/>
      <c r="CKG17" s="142"/>
      <c r="CKH17" s="142"/>
      <c r="CKI17" s="142"/>
      <c r="CKJ17" s="142"/>
      <c r="CKK17" s="142"/>
      <c r="CKL17" s="142"/>
      <c r="CKM17" s="142"/>
      <c r="CKN17" s="142"/>
      <c r="CKO17" s="142"/>
      <c r="CKP17" s="142"/>
      <c r="CKQ17" s="142"/>
      <c r="CKR17" s="142"/>
      <c r="CKS17" s="142"/>
      <c r="CKT17" s="142"/>
      <c r="CKU17" s="142"/>
      <c r="CKV17" s="142"/>
      <c r="CKW17" s="142"/>
      <c r="CKX17" s="142"/>
      <c r="CKY17" s="142"/>
      <c r="CKZ17" s="142"/>
      <c r="CLA17" s="142"/>
      <c r="CLB17" s="142"/>
      <c r="CLC17" s="142"/>
      <c r="CLD17" s="142"/>
      <c r="CLE17" s="142"/>
      <c r="CLF17" s="142"/>
      <c r="CLG17" s="142"/>
      <c r="CLH17" s="142"/>
      <c r="CLI17" s="142"/>
      <c r="CLJ17" s="142"/>
      <c r="CLK17" s="142"/>
      <c r="CLL17" s="142"/>
      <c r="CLM17" s="142"/>
      <c r="CLN17" s="142"/>
      <c r="CLO17" s="142"/>
      <c r="CLP17" s="142"/>
      <c r="CLQ17" s="142"/>
      <c r="CLR17" s="142"/>
      <c r="CLS17" s="142"/>
      <c r="CLT17" s="142"/>
      <c r="CLU17" s="142"/>
      <c r="CLV17" s="142"/>
      <c r="CLW17" s="142"/>
      <c r="CLX17" s="142"/>
      <c r="CLY17" s="142"/>
      <c r="CLZ17" s="142"/>
      <c r="CMA17" s="142"/>
      <c r="CMB17" s="142"/>
      <c r="CMC17" s="142"/>
      <c r="CMD17" s="142"/>
      <c r="CME17" s="142"/>
      <c r="CMF17" s="142"/>
      <c r="CMG17" s="142"/>
      <c r="CMH17" s="142"/>
      <c r="CMI17" s="142"/>
      <c r="CMJ17" s="142"/>
      <c r="CMK17" s="142"/>
      <c r="CML17" s="142"/>
      <c r="CMM17" s="142"/>
      <c r="CMN17" s="142"/>
      <c r="CMO17" s="142"/>
      <c r="CMP17" s="142"/>
      <c r="CMQ17" s="142"/>
      <c r="CMR17" s="142"/>
      <c r="CMS17" s="142"/>
      <c r="CMT17" s="142"/>
      <c r="CMU17" s="142"/>
      <c r="CMV17" s="142"/>
      <c r="CMW17" s="142"/>
      <c r="CMX17" s="142"/>
      <c r="CMY17" s="142"/>
      <c r="CMZ17" s="142"/>
      <c r="CNA17" s="142"/>
      <c r="CNB17" s="142"/>
      <c r="CNC17" s="142"/>
      <c r="CND17" s="142"/>
      <c r="CNE17" s="142"/>
      <c r="CNF17" s="142"/>
      <c r="CNG17" s="142"/>
      <c r="CNH17" s="142"/>
      <c r="CNI17" s="142"/>
      <c r="CNJ17" s="142"/>
      <c r="CNK17" s="142"/>
      <c r="CNL17" s="142"/>
      <c r="CNM17" s="142"/>
      <c r="CNN17" s="142"/>
      <c r="CNO17" s="142"/>
      <c r="CNP17" s="142"/>
      <c r="CNQ17" s="142"/>
      <c r="CNR17" s="142"/>
      <c r="CNS17" s="142"/>
      <c r="CNT17" s="142"/>
      <c r="CNU17" s="142"/>
      <c r="CNV17" s="142"/>
      <c r="CNW17" s="142"/>
      <c r="CNX17" s="142"/>
      <c r="CNY17" s="142"/>
      <c r="CNZ17" s="142"/>
      <c r="COA17" s="142"/>
      <c r="COB17" s="142"/>
      <c r="COC17" s="142"/>
      <c r="COD17" s="142"/>
      <c r="COE17" s="142"/>
      <c r="COF17" s="142"/>
      <c r="COG17" s="142"/>
      <c r="COH17" s="142"/>
      <c r="COI17" s="142"/>
      <c r="COJ17" s="142"/>
      <c r="COK17" s="142"/>
      <c r="COL17" s="142"/>
      <c r="COM17" s="142"/>
      <c r="CON17" s="142"/>
      <c r="COO17" s="142"/>
      <c r="COP17" s="142"/>
      <c r="COQ17" s="142"/>
      <c r="COR17" s="142"/>
      <c r="COS17" s="142"/>
      <c r="COT17" s="142"/>
      <c r="COU17" s="142"/>
      <c r="COV17" s="142"/>
      <c r="COW17" s="142"/>
      <c r="COX17" s="142"/>
      <c r="COY17" s="142"/>
      <c r="COZ17" s="142"/>
      <c r="CPA17" s="142"/>
      <c r="CPB17" s="142"/>
      <c r="CPC17" s="142"/>
      <c r="CPD17" s="142"/>
      <c r="CPE17" s="142"/>
      <c r="CPF17" s="142"/>
      <c r="CPG17" s="142"/>
      <c r="CPH17" s="142"/>
      <c r="CPI17" s="142"/>
      <c r="CPJ17" s="142"/>
      <c r="CPK17" s="142"/>
      <c r="CPL17" s="142"/>
      <c r="CPM17" s="142"/>
      <c r="CPN17" s="142"/>
      <c r="CPO17" s="142"/>
      <c r="CPP17" s="142"/>
      <c r="CPQ17" s="142"/>
      <c r="CPR17" s="142"/>
      <c r="CPS17" s="142"/>
      <c r="CPT17" s="142"/>
      <c r="CPU17" s="142"/>
      <c r="CPV17" s="142"/>
      <c r="CPW17" s="142"/>
      <c r="CPX17" s="142"/>
      <c r="CPY17" s="142"/>
      <c r="CPZ17" s="142"/>
      <c r="CQA17" s="142"/>
      <c r="CQB17" s="142"/>
      <c r="CQC17" s="142"/>
      <c r="CQD17" s="142"/>
      <c r="CQE17" s="142"/>
      <c r="CQF17" s="142"/>
      <c r="CQG17" s="142"/>
      <c r="CQH17" s="142"/>
      <c r="CQI17" s="142"/>
      <c r="CQJ17" s="142"/>
      <c r="CQK17" s="142"/>
      <c r="CQL17" s="142"/>
      <c r="CQM17" s="142"/>
      <c r="CQN17" s="142"/>
      <c r="CQO17" s="142"/>
      <c r="CQP17" s="142"/>
      <c r="CQQ17" s="142"/>
      <c r="CQR17" s="142"/>
      <c r="CQS17" s="142"/>
      <c r="CQT17" s="142"/>
      <c r="CQU17" s="142"/>
      <c r="CQV17" s="142"/>
      <c r="CQW17" s="142"/>
      <c r="CQX17" s="142"/>
      <c r="CQY17" s="142"/>
      <c r="CQZ17" s="142"/>
      <c r="CRA17" s="142"/>
      <c r="CRB17" s="142"/>
      <c r="CRC17" s="142"/>
      <c r="CRD17" s="142"/>
      <c r="CRE17" s="142"/>
      <c r="CRF17" s="142"/>
      <c r="CRG17" s="142"/>
      <c r="CRH17" s="142"/>
      <c r="CRI17" s="142"/>
      <c r="CRJ17" s="142"/>
      <c r="CRK17" s="142"/>
      <c r="CRL17" s="142"/>
      <c r="CRM17" s="142"/>
      <c r="CRN17" s="142"/>
      <c r="CRO17" s="142"/>
      <c r="CRP17" s="142"/>
      <c r="CRQ17" s="142"/>
      <c r="CRR17" s="142"/>
      <c r="CRS17" s="142"/>
      <c r="CRT17" s="142"/>
      <c r="CRU17" s="142"/>
      <c r="CRV17" s="142"/>
      <c r="CRW17" s="142"/>
      <c r="CRX17" s="142"/>
      <c r="CRY17" s="142"/>
      <c r="CRZ17" s="142"/>
      <c r="CSA17" s="142"/>
      <c r="CSB17" s="142"/>
      <c r="CSC17" s="142"/>
      <c r="CSD17" s="142"/>
      <c r="CSE17" s="142"/>
      <c r="CSF17" s="142"/>
      <c r="CSG17" s="142"/>
      <c r="CSH17" s="142"/>
      <c r="CSI17" s="142"/>
      <c r="CSJ17" s="142"/>
      <c r="CSK17" s="142"/>
      <c r="CSL17" s="142"/>
      <c r="CSM17" s="142"/>
      <c r="CSN17" s="142"/>
      <c r="CSO17" s="142"/>
      <c r="CSP17" s="142"/>
      <c r="CSQ17" s="142"/>
      <c r="CSR17" s="142"/>
      <c r="CSS17" s="142"/>
      <c r="CST17" s="142"/>
      <c r="CSU17" s="142"/>
      <c r="CSV17" s="142"/>
      <c r="CSW17" s="142"/>
      <c r="CSX17" s="142"/>
      <c r="CSY17" s="142"/>
      <c r="CSZ17" s="142"/>
      <c r="CTA17" s="142"/>
      <c r="CTB17" s="142"/>
      <c r="CTC17" s="142"/>
      <c r="CTD17" s="142"/>
      <c r="CTE17" s="142"/>
      <c r="CTF17" s="142"/>
      <c r="CTG17" s="142"/>
      <c r="CTH17" s="142"/>
      <c r="CTI17" s="142"/>
      <c r="CTJ17" s="142"/>
      <c r="CTK17" s="142"/>
      <c r="CTL17" s="142"/>
      <c r="CTM17" s="142"/>
      <c r="CTN17" s="142"/>
      <c r="CTO17" s="142"/>
      <c r="CTP17" s="142"/>
      <c r="CTQ17" s="142"/>
      <c r="CTR17" s="142"/>
      <c r="CTS17" s="142"/>
      <c r="CTT17" s="142"/>
      <c r="CTU17" s="142"/>
      <c r="CTV17" s="142"/>
      <c r="CTW17" s="142"/>
      <c r="CTX17" s="142"/>
      <c r="CTY17" s="142"/>
      <c r="CTZ17" s="142"/>
      <c r="CUA17" s="142"/>
      <c r="CUB17" s="142"/>
      <c r="CUC17" s="142"/>
      <c r="CUD17" s="142"/>
      <c r="CUE17" s="142"/>
      <c r="CUF17" s="142"/>
      <c r="CUG17" s="142"/>
      <c r="CUH17" s="142"/>
      <c r="CUI17" s="142"/>
      <c r="CUJ17" s="142"/>
      <c r="CUK17" s="142"/>
      <c r="CUL17" s="142"/>
      <c r="CUM17" s="142"/>
      <c r="CUN17" s="142"/>
      <c r="CUO17" s="142"/>
      <c r="CUP17" s="142"/>
      <c r="CUQ17" s="142"/>
      <c r="CUR17" s="142"/>
      <c r="CUS17" s="142"/>
      <c r="CUT17" s="142"/>
      <c r="CUU17" s="142"/>
      <c r="CUV17" s="142"/>
      <c r="CUW17" s="142"/>
      <c r="CUX17" s="142"/>
      <c r="CUY17" s="142"/>
      <c r="CUZ17" s="142"/>
      <c r="CVA17" s="142"/>
      <c r="CVB17" s="142"/>
      <c r="CVC17" s="142"/>
      <c r="CVD17" s="142"/>
      <c r="CVE17" s="142"/>
      <c r="CVF17" s="142"/>
      <c r="CVG17" s="142"/>
      <c r="CVH17" s="142"/>
      <c r="CVI17" s="142"/>
      <c r="CVJ17" s="142"/>
      <c r="CVK17" s="142"/>
      <c r="CVL17" s="142"/>
      <c r="CVM17" s="142"/>
      <c r="CVN17" s="142"/>
      <c r="CVO17" s="142"/>
      <c r="CVP17" s="142"/>
      <c r="CVQ17" s="142"/>
      <c r="CVR17" s="142"/>
      <c r="CVS17" s="142"/>
      <c r="CVT17" s="142"/>
      <c r="CVU17" s="142"/>
      <c r="CVV17" s="142"/>
      <c r="CVW17" s="142"/>
      <c r="CVX17" s="142"/>
      <c r="CVY17" s="142"/>
      <c r="CVZ17" s="142"/>
      <c r="CWA17" s="142"/>
      <c r="CWB17" s="142"/>
      <c r="CWC17" s="142"/>
      <c r="CWD17" s="142"/>
      <c r="CWE17" s="142"/>
      <c r="CWF17" s="142"/>
      <c r="CWG17" s="142"/>
      <c r="CWH17" s="142"/>
      <c r="CWI17" s="142"/>
      <c r="CWJ17" s="142"/>
      <c r="CWK17" s="142"/>
      <c r="CWL17" s="142"/>
      <c r="CWM17" s="142"/>
      <c r="CWN17" s="142"/>
      <c r="CWO17" s="142"/>
      <c r="CWP17" s="142"/>
      <c r="CWQ17" s="142"/>
      <c r="CWR17" s="142"/>
      <c r="CWS17" s="142"/>
      <c r="CWT17" s="142"/>
      <c r="CWU17" s="142"/>
      <c r="CWV17" s="142"/>
      <c r="CWW17" s="142"/>
      <c r="CWX17" s="142"/>
      <c r="CWY17" s="142"/>
      <c r="CWZ17" s="142"/>
      <c r="CXA17" s="142"/>
      <c r="CXB17" s="142"/>
      <c r="CXC17" s="142"/>
      <c r="CXD17" s="142"/>
      <c r="CXE17" s="142"/>
      <c r="CXF17" s="142"/>
      <c r="CXG17" s="142"/>
      <c r="CXH17" s="142"/>
      <c r="CXI17" s="142"/>
      <c r="CXJ17" s="142"/>
      <c r="CXK17" s="142"/>
      <c r="CXL17" s="142"/>
      <c r="CXM17" s="142"/>
      <c r="CXN17" s="142"/>
      <c r="CXO17" s="142"/>
      <c r="CXP17" s="142"/>
      <c r="CXQ17" s="142"/>
      <c r="CXR17" s="142"/>
      <c r="CXS17" s="142"/>
      <c r="CXT17" s="142"/>
      <c r="CXU17" s="142"/>
      <c r="CXV17" s="142"/>
      <c r="CXW17" s="142"/>
      <c r="CXX17" s="142"/>
      <c r="CXY17" s="142"/>
      <c r="CXZ17" s="142"/>
      <c r="CYA17" s="142"/>
      <c r="CYB17" s="142"/>
      <c r="CYC17" s="142"/>
      <c r="CYD17" s="142"/>
      <c r="CYE17" s="142"/>
      <c r="CYF17" s="142"/>
      <c r="CYG17" s="142"/>
      <c r="CYH17" s="142"/>
      <c r="CYI17" s="142"/>
      <c r="CYJ17" s="142"/>
      <c r="CYK17" s="142"/>
      <c r="CYL17" s="142"/>
      <c r="CYM17" s="142"/>
      <c r="CYN17" s="142"/>
      <c r="CYO17" s="142"/>
      <c r="CYP17" s="142"/>
      <c r="CYQ17" s="142"/>
      <c r="CYR17" s="142"/>
      <c r="CYS17" s="142"/>
      <c r="CYT17" s="142"/>
      <c r="CYU17" s="142"/>
      <c r="CYV17" s="142"/>
      <c r="CYW17" s="142"/>
      <c r="CYX17" s="142"/>
      <c r="CYY17" s="142"/>
      <c r="CYZ17" s="142"/>
      <c r="CZA17" s="142"/>
      <c r="CZB17" s="142"/>
      <c r="CZC17" s="142"/>
      <c r="CZD17" s="142"/>
      <c r="CZE17" s="142"/>
      <c r="CZF17" s="142"/>
      <c r="CZG17" s="142"/>
      <c r="CZH17" s="142"/>
      <c r="CZI17" s="142"/>
      <c r="CZJ17" s="142"/>
      <c r="CZK17" s="142"/>
      <c r="CZL17" s="142"/>
      <c r="CZM17" s="142"/>
      <c r="CZN17" s="142"/>
      <c r="CZO17" s="142"/>
      <c r="CZP17" s="142"/>
      <c r="CZQ17" s="142"/>
      <c r="CZR17" s="142"/>
      <c r="CZS17" s="142"/>
      <c r="CZT17" s="142"/>
      <c r="CZU17" s="142"/>
      <c r="CZV17" s="142"/>
      <c r="CZW17" s="142"/>
      <c r="CZX17" s="142"/>
      <c r="CZY17" s="142"/>
      <c r="CZZ17" s="142"/>
      <c r="DAA17" s="142"/>
      <c r="DAB17" s="142"/>
      <c r="DAC17" s="142"/>
      <c r="DAD17" s="142"/>
      <c r="DAE17" s="142"/>
      <c r="DAF17" s="142"/>
      <c r="DAG17" s="142"/>
      <c r="DAH17" s="142"/>
      <c r="DAI17" s="142"/>
      <c r="DAJ17" s="142"/>
      <c r="DAK17" s="142"/>
      <c r="DAL17" s="142"/>
      <c r="DAM17" s="142"/>
      <c r="DAN17" s="142"/>
      <c r="DAO17" s="142"/>
      <c r="DAP17" s="142"/>
      <c r="DAQ17" s="142"/>
      <c r="DAR17" s="142"/>
      <c r="DAS17" s="142"/>
      <c r="DAT17" s="142"/>
      <c r="DAU17" s="142"/>
      <c r="DAV17" s="142"/>
      <c r="DAW17" s="142"/>
      <c r="DAX17" s="142"/>
      <c r="DAY17" s="142"/>
      <c r="DAZ17" s="142"/>
      <c r="DBA17" s="142"/>
      <c r="DBB17" s="142"/>
      <c r="DBC17" s="142"/>
      <c r="DBD17" s="142"/>
      <c r="DBE17" s="142"/>
      <c r="DBF17" s="142"/>
      <c r="DBG17" s="142"/>
      <c r="DBH17" s="142"/>
      <c r="DBI17" s="142"/>
      <c r="DBJ17" s="142"/>
      <c r="DBK17" s="142"/>
      <c r="DBL17" s="142"/>
      <c r="DBM17" s="142"/>
      <c r="DBN17" s="142"/>
      <c r="DBO17" s="142"/>
      <c r="DBP17" s="142"/>
      <c r="DBQ17" s="142"/>
      <c r="DBR17" s="142"/>
      <c r="DBS17" s="142"/>
      <c r="DBT17" s="142"/>
      <c r="DBU17" s="142"/>
      <c r="DBV17" s="142"/>
      <c r="DBW17" s="142"/>
      <c r="DBX17" s="142"/>
      <c r="DBY17" s="142"/>
      <c r="DBZ17" s="142"/>
      <c r="DCA17" s="142"/>
      <c r="DCB17" s="142"/>
      <c r="DCC17" s="142"/>
      <c r="DCD17" s="142"/>
      <c r="DCE17" s="142"/>
      <c r="DCF17" s="142"/>
      <c r="DCG17" s="142"/>
      <c r="DCH17" s="142"/>
      <c r="DCI17" s="142"/>
      <c r="DCJ17" s="142"/>
      <c r="DCK17" s="142"/>
      <c r="DCL17" s="142"/>
      <c r="DCM17" s="142"/>
      <c r="DCN17" s="142"/>
      <c r="DCO17" s="142"/>
      <c r="DCP17" s="142"/>
      <c r="DCQ17" s="142"/>
      <c r="DCR17" s="142"/>
      <c r="DCS17" s="142"/>
      <c r="DCT17" s="142"/>
      <c r="DCU17" s="142"/>
      <c r="DCV17" s="142"/>
      <c r="DCW17" s="142"/>
      <c r="DCX17" s="142"/>
      <c r="DCY17" s="142"/>
      <c r="DCZ17" s="142"/>
      <c r="DDA17" s="142"/>
      <c r="DDB17" s="142"/>
      <c r="DDC17" s="142"/>
      <c r="DDD17" s="142"/>
      <c r="DDE17" s="142"/>
      <c r="DDF17" s="142"/>
      <c r="DDG17" s="142"/>
      <c r="DDH17" s="142"/>
      <c r="DDI17" s="142"/>
      <c r="DDJ17" s="142"/>
      <c r="DDK17" s="142"/>
      <c r="DDL17" s="142"/>
      <c r="DDM17" s="142"/>
      <c r="DDN17" s="142"/>
      <c r="DDO17" s="142"/>
      <c r="DDP17" s="142"/>
      <c r="DDQ17" s="142"/>
      <c r="DDR17" s="142"/>
      <c r="DDS17" s="142"/>
      <c r="DDT17" s="142"/>
      <c r="DDU17" s="142"/>
      <c r="DDV17" s="142"/>
      <c r="DDW17" s="142"/>
      <c r="DDX17" s="142"/>
      <c r="DDY17" s="142"/>
      <c r="DDZ17" s="142"/>
      <c r="DEA17" s="142"/>
      <c r="DEB17" s="142"/>
      <c r="DEC17" s="142"/>
      <c r="DED17" s="142"/>
      <c r="DEE17" s="142"/>
      <c r="DEF17" s="142"/>
      <c r="DEG17" s="142"/>
      <c r="DEH17" s="142"/>
      <c r="DEI17" s="142"/>
      <c r="DEJ17" s="142"/>
      <c r="DEK17" s="142"/>
      <c r="DEL17" s="142"/>
      <c r="DEM17" s="142"/>
      <c r="DEN17" s="142"/>
      <c r="DEO17" s="142"/>
      <c r="DEP17" s="142"/>
      <c r="DEQ17" s="142"/>
      <c r="DER17" s="142"/>
      <c r="DES17" s="142"/>
      <c r="DET17" s="142"/>
      <c r="DEU17" s="142"/>
      <c r="DEV17" s="142"/>
      <c r="DEW17" s="142"/>
      <c r="DEX17" s="142"/>
      <c r="DEY17" s="142"/>
      <c r="DEZ17" s="142"/>
      <c r="DFA17" s="142"/>
      <c r="DFB17" s="142"/>
      <c r="DFC17" s="142"/>
      <c r="DFD17" s="142"/>
      <c r="DFE17" s="142"/>
      <c r="DFF17" s="142"/>
      <c r="DFG17" s="142"/>
      <c r="DFH17" s="142"/>
      <c r="DFI17" s="142"/>
      <c r="DFJ17" s="142"/>
      <c r="DFK17" s="142"/>
      <c r="DFL17" s="142"/>
      <c r="DFM17" s="142"/>
      <c r="DFN17" s="142"/>
      <c r="DFO17" s="142"/>
      <c r="DFP17" s="142"/>
      <c r="DFQ17" s="142"/>
      <c r="DFR17" s="142"/>
      <c r="DFS17" s="142"/>
      <c r="DFT17" s="142"/>
      <c r="DFU17" s="142"/>
      <c r="DFV17" s="142"/>
      <c r="DFW17" s="142"/>
      <c r="DFX17" s="142"/>
      <c r="DFY17" s="142"/>
      <c r="DFZ17" s="142"/>
      <c r="DGA17" s="142"/>
      <c r="DGB17" s="142"/>
      <c r="DGC17" s="142"/>
      <c r="DGD17" s="142"/>
      <c r="DGE17" s="142"/>
      <c r="DGF17" s="142"/>
      <c r="DGG17" s="142"/>
      <c r="DGH17" s="142"/>
      <c r="DGI17" s="142"/>
      <c r="DGJ17" s="142"/>
      <c r="DGK17" s="142"/>
      <c r="DGL17" s="142"/>
      <c r="DGM17" s="142"/>
      <c r="DGN17" s="142"/>
      <c r="DGO17" s="142"/>
      <c r="DGP17" s="142"/>
      <c r="DGQ17" s="142"/>
      <c r="DGR17" s="142"/>
      <c r="DGS17" s="142"/>
      <c r="DGT17" s="142"/>
      <c r="DGU17" s="142"/>
      <c r="DGV17" s="142"/>
      <c r="DGW17" s="142"/>
      <c r="DGX17" s="142"/>
      <c r="DGY17" s="142"/>
      <c r="DGZ17" s="142"/>
      <c r="DHA17" s="142"/>
      <c r="DHB17" s="142"/>
      <c r="DHC17" s="142"/>
      <c r="DHD17" s="142"/>
      <c r="DHE17" s="142"/>
      <c r="DHF17" s="142"/>
      <c r="DHG17" s="142"/>
      <c r="DHH17" s="142"/>
      <c r="DHI17" s="142"/>
      <c r="DHJ17" s="142"/>
      <c r="DHK17" s="142"/>
      <c r="DHL17" s="142"/>
      <c r="DHM17" s="142"/>
      <c r="DHN17" s="142"/>
      <c r="DHO17" s="142"/>
      <c r="DHP17" s="142"/>
      <c r="DHQ17" s="142"/>
      <c r="DHR17" s="142"/>
      <c r="DHS17" s="142"/>
      <c r="DHT17" s="142"/>
      <c r="DHU17" s="142"/>
      <c r="DHV17" s="142"/>
      <c r="DHW17" s="142"/>
      <c r="DHX17" s="142"/>
      <c r="DHY17" s="142"/>
      <c r="DHZ17" s="142"/>
      <c r="DIA17" s="142"/>
      <c r="DIB17" s="142"/>
      <c r="DIC17" s="142"/>
      <c r="DID17" s="142"/>
      <c r="DIE17" s="142"/>
      <c r="DIF17" s="142"/>
      <c r="DIG17" s="142"/>
      <c r="DIH17" s="142"/>
      <c r="DII17" s="142"/>
      <c r="DIJ17" s="142"/>
      <c r="DIK17" s="142"/>
      <c r="DIL17" s="142"/>
      <c r="DIM17" s="142"/>
      <c r="DIN17" s="142"/>
      <c r="DIO17" s="142"/>
      <c r="DIP17" s="142"/>
      <c r="DIQ17" s="142"/>
      <c r="DIR17" s="142"/>
      <c r="DIS17" s="142"/>
      <c r="DIT17" s="142"/>
      <c r="DIU17" s="142"/>
      <c r="DIV17" s="142"/>
      <c r="DIW17" s="142"/>
      <c r="DIX17" s="142"/>
      <c r="DIY17" s="142"/>
      <c r="DIZ17" s="142"/>
      <c r="DJA17" s="142"/>
      <c r="DJB17" s="142"/>
      <c r="DJC17" s="142"/>
      <c r="DJD17" s="142"/>
      <c r="DJE17" s="142"/>
      <c r="DJF17" s="142"/>
      <c r="DJG17" s="142"/>
      <c r="DJH17" s="142"/>
      <c r="DJI17" s="142"/>
      <c r="DJJ17" s="142"/>
      <c r="DJK17" s="142"/>
      <c r="DJL17" s="142"/>
      <c r="DJM17" s="142"/>
      <c r="DJN17" s="142"/>
      <c r="DJO17" s="142"/>
      <c r="DJP17" s="142"/>
      <c r="DJQ17" s="142"/>
      <c r="DJR17" s="142"/>
      <c r="DJS17" s="142"/>
      <c r="DJT17" s="142"/>
      <c r="DJU17" s="142"/>
      <c r="DJV17" s="142"/>
      <c r="DJW17" s="142"/>
      <c r="DJX17" s="142"/>
      <c r="DJY17" s="142"/>
      <c r="DJZ17" s="142"/>
      <c r="DKA17" s="142"/>
      <c r="DKB17" s="142"/>
      <c r="DKC17" s="142"/>
      <c r="DKD17" s="142"/>
      <c r="DKE17" s="142"/>
      <c r="DKF17" s="142"/>
      <c r="DKG17" s="142"/>
      <c r="DKH17" s="142"/>
      <c r="DKI17" s="142"/>
      <c r="DKJ17" s="142"/>
      <c r="DKK17" s="142"/>
      <c r="DKL17" s="142"/>
      <c r="DKM17" s="142"/>
      <c r="DKN17" s="142"/>
      <c r="DKO17" s="142"/>
      <c r="DKP17" s="142"/>
      <c r="DKQ17" s="142"/>
      <c r="DKR17" s="142"/>
      <c r="DKS17" s="142"/>
      <c r="DKT17" s="142"/>
      <c r="DKU17" s="142"/>
      <c r="DKV17" s="142"/>
      <c r="DKW17" s="142"/>
      <c r="DKX17" s="142"/>
      <c r="DKY17" s="142"/>
      <c r="DKZ17" s="142"/>
      <c r="DLA17" s="142"/>
      <c r="DLB17" s="142"/>
      <c r="DLC17" s="142"/>
      <c r="DLD17" s="142"/>
      <c r="DLE17" s="142"/>
      <c r="DLF17" s="142"/>
      <c r="DLG17" s="142"/>
      <c r="DLH17" s="142"/>
      <c r="DLI17" s="142"/>
      <c r="DLJ17" s="142"/>
      <c r="DLK17" s="142"/>
      <c r="DLL17" s="142"/>
      <c r="DLM17" s="142"/>
      <c r="DLN17" s="142"/>
      <c r="DLO17" s="142"/>
      <c r="DLP17" s="142"/>
      <c r="DLQ17" s="142"/>
      <c r="DLR17" s="142"/>
      <c r="DLS17" s="142"/>
      <c r="DLT17" s="142"/>
      <c r="DLU17" s="142"/>
      <c r="DLV17" s="142"/>
      <c r="DLW17" s="142"/>
      <c r="DLX17" s="142"/>
      <c r="DLY17" s="142"/>
      <c r="DLZ17" s="142"/>
      <c r="DMA17" s="142"/>
      <c r="DMB17" s="142"/>
      <c r="DMC17" s="142"/>
      <c r="DMD17" s="142"/>
      <c r="DME17" s="142"/>
      <c r="DMF17" s="142"/>
      <c r="DMG17" s="142"/>
      <c r="DMH17" s="142"/>
      <c r="DMI17" s="142"/>
      <c r="DMJ17" s="142"/>
      <c r="DMK17" s="142"/>
      <c r="DML17" s="142"/>
      <c r="DMM17" s="142"/>
      <c r="DMN17" s="142"/>
      <c r="DMO17" s="142"/>
      <c r="DMP17" s="142"/>
      <c r="DMQ17" s="142"/>
      <c r="DMR17" s="142"/>
      <c r="DMS17" s="142"/>
      <c r="DMT17" s="142"/>
      <c r="DMU17" s="142"/>
      <c r="DMV17" s="142"/>
      <c r="DMW17" s="142"/>
      <c r="DMX17" s="142"/>
      <c r="DMY17" s="142"/>
      <c r="DMZ17" s="142"/>
      <c r="DNA17" s="142"/>
      <c r="DNB17" s="142"/>
      <c r="DNC17" s="142"/>
      <c r="DND17" s="142"/>
      <c r="DNE17" s="142"/>
      <c r="DNF17" s="142"/>
      <c r="DNG17" s="142"/>
      <c r="DNH17" s="142"/>
      <c r="DNI17" s="142"/>
      <c r="DNJ17" s="142"/>
      <c r="DNK17" s="142"/>
      <c r="DNL17" s="142"/>
      <c r="DNM17" s="142"/>
      <c r="DNN17" s="142"/>
      <c r="DNO17" s="142"/>
      <c r="DNP17" s="142"/>
      <c r="DNQ17" s="142"/>
      <c r="DNR17" s="142"/>
      <c r="DNS17" s="142"/>
      <c r="DNT17" s="142"/>
      <c r="DNU17" s="142"/>
      <c r="DNV17" s="142"/>
      <c r="DNW17" s="142"/>
      <c r="DNX17" s="142"/>
      <c r="DNY17" s="142"/>
      <c r="DNZ17" s="142"/>
      <c r="DOA17" s="142"/>
      <c r="DOB17" s="142"/>
      <c r="DOC17" s="142"/>
      <c r="DOD17" s="142"/>
      <c r="DOE17" s="142"/>
      <c r="DOF17" s="142"/>
      <c r="DOG17" s="142"/>
      <c r="DOH17" s="142"/>
      <c r="DOI17" s="142"/>
      <c r="DOJ17" s="142"/>
      <c r="DOK17" s="142"/>
      <c r="DOL17" s="142"/>
      <c r="DOM17" s="142"/>
      <c r="DON17" s="142"/>
      <c r="DOO17" s="142"/>
      <c r="DOP17" s="142"/>
      <c r="DOQ17" s="142"/>
      <c r="DOR17" s="142"/>
      <c r="DOS17" s="142"/>
      <c r="DOT17" s="142"/>
      <c r="DOU17" s="142"/>
      <c r="DOV17" s="142"/>
      <c r="DOW17" s="142"/>
      <c r="DOX17" s="142"/>
      <c r="DOY17" s="142"/>
      <c r="DOZ17" s="142"/>
      <c r="DPA17" s="142"/>
      <c r="DPB17" s="142"/>
      <c r="DPC17" s="142"/>
      <c r="DPD17" s="142"/>
      <c r="DPE17" s="142"/>
      <c r="DPF17" s="142"/>
      <c r="DPG17" s="142"/>
      <c r="DPH17" s="142"/>
      <c r="DPI17" s="142"/>
      <c r="DPJ17" s="142"/>
      <c r="DPK17" s="142"/>
      <c r="DPL17" s="142"/>
      <c r="DPM17" s="142"/>
      <c r="DPN17" s="142"/>
      <c r="DPO17" s="142"/>
      <c r="DPP17" s="142"/>
      <c r="DPQ17" s="142"/>
      <c r="DPR17" s="142"/>
      <c r="DPS17" s="142"/>
      <c r="DPT17" s="142"/>
      <c r="DPU17" s="142"/>
      <c r="DPV17" s="142"/>
      <c r="DPW17" s="142"/>
      <c r="DPX17" s="142"/>
      <c r="DPY17" s="142"/>
      <c r="DPZ17" s="142"/>
      <c r="DQA17" s="142"/>
      <c r="DQB17" s="142"/>
      <c r="DQC17" s="142"/>
      <c r="DQD17" s="142"/>
      <c r="DQE17" s="142"/>
      <c r="DQF17" s="142"/>
      <c r="DQG17" s="142"/>
      <c r="DQH17" s="142"/>
      <c r="DQI17" s="142"/>
      <c r="DQJ17" s="142"/>
      <c r="DQK17" s="142"/>
      <c r="DQL17" s="142"/>
      <c r="DQM17" s="142"/>
      <c r="DQN17" s="142"/>
      <c r="DQO17" s="142"/>
      <c r="DQP17" s="142"/>
      <c r="DQQ17" s="142"/>
      <c r="DQR17" s="142"/>
      <c r="DQS17" s="142"/>
      <c r="DQT17" s="142"/>
      <c r="DQU17" s="142"/>
      <c r="DQV17" s="142"/>
      <c r="DQW17" s="142"/>
      <c r="DQX17" s="142"/>
      <c r="DQY17" s="142"/>
      <c r="DQZ17" s="142"/>
      <c r="DRA17" s="142"/>
      <c r="DRB17" s="142"/>
      <c r="DRC17" s="142"/>
      <c r="DRD17" s="142"/>
      <c r="DRE17" s="142"/>
      <c r="DRF17" s="142"/>
      <c r="DRG17" s="142"/>
      <c r="DRH17" s="142"/>
      <c r="DRI17" s="142"/>
      <c r="DRJ17" s="142"/>
      <c r="DRK17" s="142"/>
      <c r="DRL17" s="142"/>
      <c r="DRM17" s="142"/>
      <c r="DRN17" s="142"/>
      <c r="DRO17" s="142"/>
      <c r="DRP17" s="142"/>
      <c r="DRQ17" s="142"/>
      <c r="DRR17" s="142"/>
      <c r="DRS17" s="142"/>
      <c r="DRT17" s="142"/>
      <c r="DRU17" s="142"/>
      <c r="DRV17" s="142"/>
      <c r="DRW17" s="142"/>
      <c r="DRX17" s="142"/>
      <c r="DRY17" s="142"/>
      <c r="DRZ17" s="142"/>
      <c r="DSA17" s="142"/>
      <c r="DSB17" s="142"/>
      <c r="DSC17" s="142"/>
      <c r="DSD17" s="142"/>
      <c r="DSE17" s="142"/>
      <c r="DSF17" s="142"/>
      <c r="DSG17" s="142"/>
      <c r="DSH17" s="142"/>
      <c r="DSI17" s="142"/>
      <c r="DSJ17" s="142"/>
      <c r="DSK17" s="142"/>
      <c r="DSL17" s="142"/>
      <c r="DSM17" s="142"/>
      <c r="DSN17" s="142"/>
      <c r="DSO17" s="142"/>
      <c r="DSP17" s="142"/>
      <c r="DSQ17" s="142"/>
      <c r="DSR17" s="142"/>
      <c r="DSS17" s="142"/>
      <c r="DST17" s="142"/>
      <c r="DSU17" s="142"/>
      <c r="DSV17" s="142"/>
      <c r="DSW17" s="142"/>
      <c r="DSX17" s="142"/>
      <c r="DSY17" s="142"/>
      <c r="DSZ17" s="142"/>
      <c r="DTA17" s="142"/>
      <c r="DTB17" s="142"/>
      <c r="DTC17" s="142"/>
      <c r="DTD17" s="142"/>
      <c r="DTE17" s="142"/>
      <c r="DTF17" s="142"/>
      <c r="DTG17" s="142"/>
      <c r="DTH17" s="142"/>
      <c r="DTI17" s="142"/>
      <c r="DTJ17" s="142"/>
      <c r="DTK17" s="142"/>
      <c r="DTL17" s="142"/>
      <c r="DTM17" s="142"/>
      <c r="DTN17" s="142"/>
      <c r="DTO17" s="142"/>
      <c r="DTP17" s="142"/>
      <c r="DTQ17" s="142"/>
      <c r="DTR17" s="142"/>
      <c r="DTS17" s="142"/>
      <c r="DTT17" s="142"/>
      <c r="DTU17" s="142"/>
      <c r="DTV17" s="142"/>
      <c r="DTW17" s="142"/>
      <c r="DTX17" s="142"/>
      <c r="DTY17" s="142"/>
      <c r="DTZ17" s="142"/>
      <c r="DUA17" s="142"/>
      <c r="DUB17" s="142"/>
      <c r="DUC17" s="142"/>
      <c r="DUD17" s="142"/>
      <c r="DUE17" s="142"/>
      <c r="DUF17" s="142"/>
      <c r="DUG17" s="142"/>
      <c r="DUH17" s="142"/>
      <c r="DUI17" s="142"/>
      <c r="DUJ17" s="142"/>
      <c r="DUK17" s="142"/>
      <c r="DUL17" s="142"/>
      <c r="DUM17" s="142"/>
      <c r="DUN17" s="142"/>
      <c r="DUO17" s="142"/>
      <c r="DUP17" s="142"/>
      <c r="DUQ17" s="142"/>
      <c r="DUR17" s="142"/>
      <c r="DUS17" s="142"/>
      <c r="DUT17" s="142"/>
      <c r="DUU17" s="142"/>
      <c r="DUV17" s="142"/>
      <c r="DUW17" s="142"/>
      <c r="DUX17" s="142"/>
      <c r="DUY17" s="142"/>
      <c r="DUZ17" s="142"/>
      <c r="DVA17" s="142"/>
      <c r="DVB17" s="142"/>
      <c r="DVC17" s="142"/>
      <c r="DVD17" s="142"/>
      <c r="DVE17" s="142"/>
      <c r="DVF17" s="142"/>
      <c r="DVG17" s="142"/>
      <c r="DVH17" s="142"/>
      <c r="DVI17" s="142"/>
      <c r="DVJ17" s="142"/>
      <c r="DVK17" s="142"/>
      <c r="DVL17" s="142"/>
      <c r="DVM17" s="142"/>
      <c r="DVN17" s="142"/>
      <c r="DVO17" s="142"/>
      <c r="DVP17" s="142"/>
      <c r="DVQ17" s="142"/>
      <c r="DVR17" s="142"/>
      <c r="DVS17" s="142"/>
      <c r="DVT17" s="142"/>
      <c r="DVU17" s="142"/>
      <c r="DVV17" s="142"/>
      <c r="DVW17" s="142"/>
      <c r="DVX17" s="142"/>
      <c r="DVY17" s="142"/>
      <c r="DVZ17" s="142"/>
      <c r="DWA17" s="142"/>
      <c r="DWB17" s="142"/>
      <c r="DWC17" s="142"/>
      <c r="DWD17" s="142"/>
      <c r="DWE17" s="142"/>
      <c r="DWF17" s="142"/>
      <c r="DWG17" s="142"/>
      <c r="DWH17" s="142"/>
      <c r="DWI17" s="142"/>
      <c r="DWJ17" s="142"/>
      <c r="DWK17" s="142"/>
      <c r="DWL17" s="142"/>
      <c r="DWM17" s="142"/>
      <c r="DWN17" s="142"/>
      <c r="DWO17" s="142"/>
      <c r="DWP17" s="142"/>
      <c r="DWQ17" s="142"/>
      <c r="DWR17" s="142"/>
      <c r="DWS17" s="142"/>
      <c r="DWT17" s="142"/>
      <c r="DWU17" s="142"/>
      <c r="DWV17" s="142"/>
      <c r="DWW17" s="142"/>
      <c r="DWX17" s="142"/>
      <c r="DWY17" s="142"/>
      <c r="DWZ17" s="142"/>
      <c r="DXA17" s="142"/>
      <c r="DXB17" s="142"/>
      <c r="DXC17" s="142"/>
      <c r="DXD17" s="142"/>
      <c r="DXE17" s="142"/>
      <c r="DXF17" s="142"/>
      <c r="DXG17" s="142"/>
      <c r="DXH17" s="142"/>
      <c r="DXI17" s="142"/>
      <c r="DXJ17" s="142"/>
      <c r="DXK17" s="142"/>
      <c r="DXL17" s="142"/>
      <c r="DXM17" s="142"/>
      <c r="DXN17" s="142"/>
      <c r="DXO17" s="142"/>
      <c r="DXP17" s="142"/>
      <c r="DXQ17" s="142"/>
      <c r="DXR17" s="142"/>
      <c r="DXS17" s="142"/>
      <c r="DXT17" s="142"/>
      <c r="DXU17" s="142"/>
      <c r="DXV17" s="142"/>
      <c r="DXW17" s="142"/>
      <c r="DXX17" s="142"/>
      <c r="DXY17" s="142"/>
      <c r="DXZ17" s="142"/>
      <c r="DYA17" s="142"/>
      <c r="DYB17" s="142"/>
      <c r="DYC17" s="142"/>
      <c r="DYD17" s="142"/>
      <c r="DYE17" s="142"/>
      <c r="DYF17" s="142"/>
      <c r="DYG17" s="142"/>
      <c r="DYH17" s="142"/>
      <c r="DYI17" s="142"/>
      <c r="DYJ17" s="142"/>
      <c r="DYK17" s="142"/>
      <c r="DYL17" s="142"/>
      <c r="DYM17" s="142"/>
      <c r="DYN17" s="142"/>
      <c r="DYO17" s="142"/>
      <c r="DYP17" s="142"/>
      <c r="DYQ17" s="142"/>
      <c r="DYR17" s="142"/>
      <c r="DYS17" s="142"/>
      <c r="DYT17" s="142"/>
      <c r="DYU17" s="142"/>
      <c r="DYV17" s="142"/>
      <c r="DYW17" s="142"/>
      <c r="DYX17" s="142"/>
      <c r="DYY17" s="142"/>
      <c r="DYZ17" s="142"/>
      <c r="DZA17" s="142"/>
      <c r="DZB17" s="142"/>
      <c r="DZC17" s="142"/>
      <c r="DZD17" s="142"/>
      <c r="DZE17" s="142"/>
      <c r="DZF17" s="142"/>
      <c r="DZG17" s="142"/>
      <c r="DZH17" s="142"/>
      <c r="DZI17" s="142"/>
      <c r="DZJ17" s="142"/>
      <c r="DZK17" s="142"/>
      <c r="DZL17" s="142"/>
      <c r="DZM17" s="142"/>
      <c r="DZN17" s="142"/>
      <c r="DZO17" s="142"/>
      <c r="DZP17" s="142"/>
      <c r="DZQ17" s="142"/>
      <c r="DZR17" s="142"/>
      <c r="DZS17" s="142"/>
      <c r="DZT17" s="142"/>
      <c r="DZU17" s="142"/>
      <c r="DZV17" s="142"/>
      <c r="DZW17" s="142"/>
      <c r="DZX17" s="142"/>
      <c r="DZY17" s="142"/>
      <c r="DZZ17" s="142"/>
      <c r="EAA17" s="142"/>
      <c r="EAB17" s="142"/>
      <c r="EAC17" s="142"/>
      <c r="EAD17" s="142"/>
      <c r="EAE17" s="142"/>
      <c r="EAF17" s="142"/>
      <c r="EAG17" s="142"/>
      <c r="EAH17" s="142"/>
      <c r="EAI17" s="142"/>
      <c r="EAJ17" s="142"/>
      <c r="EAK17" s="142"/>
      <c r="EAL17" s="142"/>
      <c r="EAM17" s="142"/>
      <c r="EAN17" s="142"/>
      <c r="EAO17" s="142"/>
      <c r="EAP17" s="142"/>
      <c r="EAQ17" s="142"/>
      <c r="EAR17" s="142"/>
      <c r="EAS17" s="142"/>
      <c r="EAT17" s="142"/>
      <c r="EAU17" s="142"/>
      <c r="EAV17" s="142"/>
      <c r="EAW17" s="142"/>
      <c r="EAX17" s="142"/>
      <c r="EAY17" s="142"/>
      <c r="EAZ17" s="142"/>
      <c r="EBA17" s="142"/>
      <c r="EBB17" s="142"/>
      <c r="EBC17" s="142"/>
      <c r="EBD17" s="142"/>
      <c r="EBE17" s="142"/>
      <c r="EBF17" s="142"/>
      <c r="EBG17" s="142"/>
      <c r="EBH17" s="142"/>
      <c r="EBI17" s="142"/>
      <c r="EBJ17" s="142"/>
      <c r="EBK17" s="142"/>
      <c r="EBL17" s="142"/>
      <c r="EBM17" s="142"/>
      <c r="EBN17" s="142"/>
      <c r="EBO17" s="142"/>
      <c r="EBP17" s="142"/>
      <c r="EBQ17" s="142"/>
      <c r="EBR17" s="142"/>
      <c r="EBS17" s="142"/>
      <c r="EBT17" s="142"/>
      <c r="EBU17" s="142"/>
      <c r="EBV17" s="142"/>
      <c r="EBW17" s="142"/>
      <c r="EBX17" s="142"/>
      <c r="EBY17" s="142"/>
      <c r="EBZ17" s="142"/>
      <c r="ECA17" s="142"/>
      <c r="ECB17" s="142"/>
      <c r="ECC17" s="142"/>
      <c r="ECD17" s="142"/>
      <c r="ECE17" s="142"/>
      <c r="ECF17" s="142"/>
      <c r="ECG17" s="142"/>
      <c r="ECH17" s="142"/>
      <c r="ECI17" s="142"/>
      <c r="ECJ17" s="142"/>
      <c r="ECK17" s="142"/>
      <c r="ECL17" s="142"/>
      <c r="ECM17" s="142"/>
      <c r="ECN17" s="142"/>
      <c r="ECO17" s="142"/>
      <c r="ECP17" s="142"/>
      <c r="ECQ17" s="142"/>
      <c r="ECR17" s="142"/>
      <c r="ECS17" s="142"/>
      <c r="ECT17" s="142"/>
      <c r="ECU17" s="142"/>
      <c r="ECV17" s="142"/>
      <c r="ECW17" s="142"/>
      <c r="ECX17" s="142"/>
      <c r="ECY17" s="142"/>
      <c r="ECZ17" s="142"/>
      <c r="EDA17" s="142"/>
      <c r="EDB17" s="142"/>
      <c r="EDC17" s="142"/>
      <c r="EDD17" s="142"/>
      <c r="EDE17" s="142"/>
      <c r="EDF17" s="142"/>
      <c r="EDG17" s="142"/>
      <c r="EDH17" s="142"/>
      <c r="EDI17" s="142"/>
      <c r="EDJ17" s="142"/>
      <c r="EDK17" s="142"/>
      <c r="EDL17" s="142"/>
      <c r="EDM17" s="142"/>
      <c r="EDN17" s="142"/>
      <c r="EDO17" s="142"/>
      <c r="EDP17" s="142"/>
      <c r="EDQ17" s="142"/>
      <c r="EDR17" s="142"/>
      <c r="EDS17" s="142"/>
      <c r="EDT17" s="142"/>
      <c r="EDU17" s="142"/>
      <c r="EDV17" s="142"/>
      <c r="EDW17" s="142"/>
      <c r="EDX17" s="142"/>
      <c r="EDY17" s="142"/>
      <c r="EDZ17" s="142"/>
      <c r="EEA17" s="142"/>
      <c r="EEB17" s="142"/>
      <c r="EEC17" s="142"/>
      <c r="EED17" s="142"/>
      <c r="EEE17" s="142"/>
      <c r="EEF17" s="142"/>
      <c r="EEG17" s="142"/>
      <c r="EEH17" s="142"/>
      <c r="EEI17" s="142"/>
      <c r="EEJ17" s="142"/>
      <c r="EEK17" s="142"/>
      <c r="EEL17" s="142"/>
      <c r="EEM17" s="142"/>
      <c r="EEN17" s="142"/>
      <c r="EEO17" s="142"/>
      <c r="EEP17" s="142"/>
      <c r="EEQ17" s="142"/>
      <c r="EER17" s="142"/>
      <c r="EES17" s="142"/>
      <c r="EET17" s="142"/>
      <c r="EEU17" s="142"/>
      <c r="EEV17" s="142"/>
      <c r="EEW17" s="142"/>
      <c r="EEX17" s="142"/>
      <c r="EEY17" s="142"/>
      <c r="EEZ17" s="142"/>
      <c r="EFA17" s="142"/>
      <c r="EFB17" s="142"/>
      <c r="EFC17" s="142"/>
      <c r="EFD17" s="142"/>
      <c r="EFE17" s="142"/>
      <c r="EFF17" s="142"/>
      <c r="EFG17" s="142"/>
      <c r="EFH17" s="142"/>
      <c r="EFI17" s="142"/>
      <c r="EFJ17" s="142"/>
      <c r="EFK17" s="142"/>
      <c r="EFL17" s="142"/>
      <c r="EFM17" s="142"/>
      <c r="EFN17" s="142"/>
      <c r="EFO17" s="142"/>
      <c r="EFP17" s="142"/>
      <c r="EFQ17" s="142"/>
      <c r="EFR17" s="142"/>
      <c r="EFS17" s="142"/>
      <c r="EFT17" s="142"/>
      <c r="EFU17" s="142"/>
      <c r="EFV17" s="142"/>
      <c r="EFW17" s="142"/>
      <c r="EFX17" s="142"/>
      <c r="EFY17" s="142"/>
      <c r="EFZ17" s="142"/>
      <c r="EGA17" s="142"/>
      <c r="EGB17" s="142"/>
      <c r="EGC17" s="142"/>
      <c r="EGD17" s="142"/>
      <c r="EGE17" s="142"/>
      <c r="EGF17" s="142"/>
      <c r="EGG17" s="142"/>
      <c r="EGH17" s="142"/>
      <c r="EGI17" s="142"/>
      <c r="EGJ17" s="142"/>
      <c r="EGK17" s="142"/>
      <c r="EGL17" s="142"/>
      <c r="EGM17" s="142"/>
      <c r="EGN17" s="142"/>
      <c r="EGO17" s="142"/>
      <c r="EGP17" s="142"/>
      <c r="EGQ17" s="142"/>
      <c r="EGR17" s="142"/>
      <c r="EGS17" s="142"/>
      <c r="EGT17" s="142"/>
      <c r="EGU17" s="142"/>
      <c r="EGV17" s="142"/>
      <c r="EGW17" s="142"/>
      <c r="EGX17" s="142"/>
      <c r="EGY17" s="142"/>
      <c r="EGZ17" s="142"/>
      <c r="EHA17" s="142"/>
      <c r="EHB17" s="142"/>
      <c r="EHC17" s="142"/>
      <c r="EHD17" s="142"/>
      <c r="EHE17" s="142"/>
      <c r="EHF17" s="142"/>
      <c r="EHG17" s="142"/>
      <c r="EHH17" s="142"/>
      <c r="EHI17" s="142"/>
      <c r="EHJ17" s="142"/>
      <c r="EHK17" s="142"/>
      <c r="EHL17" s="142"/>
      <c r="EHM17" s="142"/>
      <c r="EHN17" s="142"/>
      <c r="EHO17" s="142"/>
      <c r="EHP17" s="142"/>
      <c r="EHQ17" s="142"/>
      <c r="EHR17" s="142"/>
      <c r="EHS17" s="142"/>
      <c r="EHT17" s="142"/>
      <c r="EHU17" s="142"/>
      <c r="EHV17" s="142"/>
      <c r="EHW17" s="142"/>
      <c r="EHX17" s="142"/>
      <c r="EHY17" s="142"/>
      <c r="EHZ17" s="142"/>
      <c r="EIA17" s="142"/>
      <c r="EIB17" s="142"/>
      <c r="EIC17" s="142"/>
      <c r="EID17" s="142"/>
      <c r="EIE17" s="142"/>
      <c r="EIF17" s="142"/>
      <c r="EIG17" s="142"/>
      <c r="EIH17" s="142"/>
      <c r="EII17" s="142"/>
      <c r="EIJ17" s="142"/>
      <c r="EIK17" s="142"/>
      <c r="EIL17" s="142"/>
      <c r="EIM17" s="142"/>
      <c r="EIN17" s="142"/>
      <c r="EIO17" s="142"/>
      <c r="EIP17" s="142"/>
      <c r="EIQ17" s="142"/>
      <c r="EIR17" s="142"/>
      <c r="EIS17" s="142"/>
      <c r="EIT17" s="142"/>
      <c r="EIU17" s="142"/>
      <c r="EIV17" s="142"/>
      <c r="EIW17" s="142"/>
      <c r="EIX17" s="142"/>
      <c r="EIY17" s="142"/>
      <c r="EIZ17" s="142"/>
      <c r="EJA17" s="142"/>
      <c r="EJB17" s="142"/>
      <c r="EJC17" s="142"/>
      <c r="EJD17" s="142"/>
      <c r="EJE17" s="142"/>
      <c r="EJF17" s="142"/>
      <c r="EJG17" s="142"/>
      <c r="EJH17" s="142"/>
      <c r="EJI17" s="142"/>
      <c r="EJJ17" s="142"/>
      <c r="EJK17" s="142"/>
      <c r="EJL17" s="142"/>
      <c r="EJM17" s="142"/>
      <c r="EJN17" s="142"/>
      <c r="EJO17" s="142"/>
      <c r="EJP17" s="142"/>
      <c r="EJQ17" s="142"/>
      <c r="EJR17" s="142"/>
      <c r="EJS17" s="142"/>
      <c r="EJT17" s="142"/>
      <c r="EJU17" s="142"/>
      <c r="EJV17" s="142"/>
      <c r="EJW17" s="142"/>
      <c r="EJX17" s="142"/>
      <c r="EJY17" s="142"/>
      <c r="EJZ17" s="142"/>
      <c r="EKA17" s="142"/>
      <c r="EKB17" s="142"/>
      <c r="EKC17" s="142"/>
      <c r="EKD17" s="142"/>
      <c r="EKE17" s="142"/>
      <c r="EKF17" s="142"/>
      <c r="EKG17" s="142"/>
      <c r="EKH17" s="142"/>
      <c r="EKI17" s="142"/>
      <c r="EKJ17" s="142"/>
      <c r="EKK17" s="142"/>
      <c r="EKL17" s="142"/>
      <c r="EKM17" s="142"/>
      <c r="EKN17" s="142"/>
      <c r="EKO17" s="142"/>
      <c r="EKP17" s="142"/>
      <c r="EKQ17" s="142"/>
      <c r="EKR17" s="142"/>
      <c r="EKS17" s="142"/>
      <c r="EKT17" s="142"/>
      <c r="EKU17" s="142"/>
      <c r="EKV17" s="142"/>
      <c r="EKW17" s="142"/>
      <c r="EKX17" s="142"/>
      <c r="EKY17" s="142"/>
      <c r="EKZ17" s="142"/>
      <c r="ELA17" s="142"/>
      <c r="ELB17" s="142"/>
      <c r="ELC17" s="142"/>
      <c r="ELD17" s="142"/>
      <c r="ELE17" s="142"/>
      <c r="ELF17" s="142"/>
      <c r="ELG17" s="142"/>
      <c r="ELH17" s="142"/>
      <c r="ELI17" s="142"/>
      <c r="ELJ17" s="142"/>
      <c r="ELK17" s="142"/>
      <c r="ELL17" s="142"/>
      <c r="ELM17" s="142"/>
      <c r="ELN17" s="142"/>
      <c r="ELO17" s="142"/>
      <c r="ELP17" s="142"/>
      <c r="ELQ17" s="142"/>
      <c r="ELR17" s="142"/>
      <c r="ELS17" s="142"/>
      <c r="ELT17" s="142"/>
      <c r="ELU17" s="142"/>
      <c r="ELV17" s="142"/>
      <c r="ELW17" s="142"/>
      <c r="ELX17" s="142"/>
      <c r="ELY17" s="142"/>
      <c r="ELZ17" s="142"/>
      <c r="EMA17" s="142"/>
      <c r="EMB17" s="142"/>
      <c r="EMC17" s="142"/>
      <c r="EMD17" s="142"/>
      <c r="EME17" s="142"/>
      <c r="EMF17" s="142"/>
      <c r="EMG17" s="142"/>
      <c r="EMH17" s="142"/>
      <c r="EMI17" s="142"/>
      <c r="EMJ17" s="142"/>
      <c r="EMK17" s="142"/>
      <c r="EML17" s="142"/>
      <c r="EMM17" s="142"/>
      <c r="EMN17" s="142"/>
      <c r="EMO17" s="142"/>
      <c r="EMP17" s="142"/>
      <c r="EMQ17" s="142"/>
      <c r="EMR17" s="142"/>
      <c r="EMS17" s="142"/>
      <c r="EMT17" s="142"/>
      <c r="EMU17" s="142"/>
      <c r="EMV17" s="142"/>
      <c r="EMW17" s="142"/>
      <c r="EMX17" s="142"/>
      <c r="EMY17" s="142"/>
      <c r="EMZ17" s="142"/>
      <c r="ENA17" s="142"/>
      <c r="ENB17" s="142"/>
      <c r="ENC17" s="142"/>
      <c r="END17" s="142"/>
      <c r="ENE17" s="142"/>
      <c r="ENF17" s="142"/>
      <c r="ENG17" s="142"/>
      <c r="ENH17" s="142"/>
      <c r="ENI17" s="142"/>
      <c r="ENJ17" s="142"/>
      <c r="ENK17" s="142"/>
      <c r="ENL17" s="142"/>
      <c r="ENM17" s="142"/>
      <c r="ENN17" s="142"/>
      <c r="ENO17" s="142"/>
      <c r="ENP17" s="142"/>
      <c r="ENQ17" s="142"/>
      <c r="ENR17" s="142"/>
      <c r="ENS17" s="142"/>
      <c r="ENT17" s="142"/>
      <c r="ENU17" s="142"/>
      <c r="ENV17" s="142"/>
      <c r="ENW17" s="142"/>
      <c r="ENX17" s="142"/>
      <c r="ENY17" s="142"/>
      <c r="ENZ17" s="142"/>
      <c r="EOA17" s="142"/>
      <c r="EOB17" s="142"/>
      <c r="EOC17" s="142"/>
      <c r="EOD17" s="142"/>
      <c r="EOE17" s="142"/>
      <c r="EOF17" s="142"/>
      <c r="EOG17" s="142"/>
      <c r="EOH17" s="142"/>
      <c r="EOI17" s="142"/>
      <c r="EOJ17" s="142"/>
      <c r="EOK17" s="142"/>
      <c r="EOL17" s="142"/>
      <c r="EOM17" s="142"/>
      <c r="EON17" s="142"/>
      <c r="EOO17" s="142"/>
      <c r="EOP17" s="142"/>
      <c r="EOQ17" s="142"/>
      <c r="EOR17" s="142"/>
      <c r="EOS17" s="142"/>
      <c r="EOT17" s="142"/>
      <c r="EOU17" s="142"/>
      <c r="EOV17" s="142"/>
      <c r="EOW17" s="142"/>
      <c r="EOX17" s="142"/>
      <c r="EOY17" s="142"/>
      <c r="EOZ17" s="142"/>
      <c r="EPA17" s="142"/>
      <c r="EPB17" s="142"/>
      <c r="EPC17" s="142"/>
      <c r="EPD17" s="142"/>
      <c r="EPE17" s="142"/>
      <c r="EPF17" s="142"/>
      <c r="EPG17" s="142"/>
      <c r="EPH17" s="142"/>
      <c r="EPI17" s="142"/>
      <c r="EPJ17" s="142"/>
      <c r="EPK17" s="142"/>
      <c r="EPL17" s="142"/>
      <c r="EPM17" s="142"/>
      <c r="EPN17" s="142"/>
      <c r="EPO17" s="142"/>
      <c r="EPP17" s="142"/>
      <c r="EPQ17" s="142"/>
      <c r="EPR17" s="142"/>
      <c r="EPS17" s="142"/>
      <c r="EPT17" s="142"/>
      <c r="EPU17" s="142"/>
      <c r="EPV17" s="142"/>
      <c r="EPW17" s="142"/>
      <c r="EPX17" s="142"/>
      <c r="EPY17" s="142"/>
      <c r="EPZ17" s="142"/>
      <c r="EQA17" s="142"/>
      <c r="EQB17" s="142"/>
      <c r="EQC17" s="142"/>
      <c r="EQD17" s="142"/>
      <c r="EQE17" s="142"/>
      <c r="EQF17" s="142"/>
      <c r="EQG17" s="142"/>
      <c r="EQH17" s="142"/>
      <c r="EQI17" s="142"/>
      <c r="EQJ17" s="142"/>
      <c r="EQK17" s="142"/>
      <c r="EQL17" s="142"/>
      <c r="EQM17" s="142"/>
      <c r="EQN17" s="142"/>
      <c r="EQO17" s="142"/>
      <c r="EQP17" s="142"/>
      <c r="EQQ17" s="142"/>
      <c r="EQR17" s="142"/>
      <c r="EQS17" s="142"/>
      <c r="EQT17" s="142"/>
      <c r="EQU17" s="142"/>
      <c r="EQV17" s="142"/>
      <c r="EQW17" s="142"/>
      <c r="EQX17" s="142"/>
      <c r="EQY17" s="142"/>
      <c r="EQZ17" s="142"/>
      <c r="ERA17" s="142"/>
      <c r="ERB17" s="142"/>
      <c r="ERC17" s="142"/>
      <c r="ERD17" s="142"/>
      <c r="ERE17" s="142"/>
      <c r="ERF17" s="142"/>
      <c r="ERG17" s="142"/>
      <c r="ERH17" s="142"/>
      <c r="ERI17" s="142"/>
      <c r="ERJ17" s="142"/>
      <c r="ERK17" s="142"/>
      <c r="ERL17" s="142"/>
      <c r="ERM17" s="142"/>
      <c r="ERN17" s="142"/>
      <c r="ERO17" s="142"/>
      <c r="ERP17" s="142"/>
      <c r="ERQ17" s="142"/>
      <c r="ERR17" s="142"/>
      <c r="ERS17" s="142"/>
      <c r="ERT17" s="142"/>
      <c r="ERU17" s="142"/>
      <c r="ERV17" s="142"/>
      <c r="ERW17" s="142"/>
      <c r="ERX17" s="142"/>
      <c r="ERY17" s="142"/>
      <c r="ERZ17" s="142"/>
      <c r="ESA17" s="142"/>
      <c r="ESB17" s="142"/>
      <c r="ESC17" s="142"/>
      <c r="ESD17" s="142"/>
      <c r="ESE17" s="142"/>
      <c r="ESF17" s="142"/>
      <c r="ESG17" s="142"/>
      <c r="ESH17" s="142"/>
      <c r="ESI17" s="142"/>
      <c r="ESJ17" s="142"/>
      <c r="ESK17" s="142"/>
      <c r="ESL17" s="142"/>
      <c r="ESM17" s="142"/>
      <c r="ESN17" s="142"/>
      <c r="ESO17" s="142"/>
      <c r="ESP17" s="142"/>
      <c r="ESQ17" s="142"/>
      <c r="ESR17" s="142"/>
      <c r="ESS17" s="142"/>
      <c r="EST17" s="142"/>
      <c r="ESU17" s="142"/>
      <c r="ESV17" s="142"/>
      <c r="ESW17" s="142"/>
      <c r="ESX17" s="142"/>
      <c r="ESY17" s="142"/>
      <c r="ESZ17" s="142"/>
      <c r="ETA17" s="142"/>
      <c r="ETB17" s="142"/>
      <c r="ETC17" s="142"/>
      <c r="ETD17" s="142"/>
      <c r="ETE17" s="142"/>
      <c r="ETF17" s="142"/>
      <c r="ETG17" s="142"/>
      <c r="ETH17" s="142"/>
      <c r="ETI17" s="142"/>
      <c r="ETJ17" s="142"/>
      <c r="ETK17" s="142"/>
      <c r="ETL17" s="142"/>
      <c r="ETM17" s="142"/>
      <c r="ETN17" s="142"/>
      <c r="ETO17" s="142"/>
      <c r="ETP17" s="142"/>
      <c r="ETQ17" s="142"/>
      <c r="ETR17" s="142"/>
      <c r="ETS17" s="142"/>
      <c r="ETT17" s="142"/>
      <c r="ETU17" s="142"/>
      <c r="ETV17" s="142"/>
      <c r="ETW17" s="142"/>
      <c r="ETX17" s="142"/>
      <c r="ETY17" s="142"/>
      <c r="ETZ17" s="142"/>
      <c r="EUA17" s="142"/>
      <c r="EUB17" s="142"/>
      <c r="EUC17" s="142"/>
      <c r="EUD17" s="142"/>
      <c r="EUE17" s="142"/>
      <c r="EUF17" s="142"/>
      <c r="EUG17" s="142"/>
      <c r="EUH17" s="142"/>
      <c r="EUI17" s="142"/>
      <c r="EUJ17" s="142"/>
      <c r="EUK17" s="142"/>
      <c r="EUL17" s="142"/>
      <c r="EUM17" s="142"/>
      <c r="EUN17" s="142"/>
      <c r="EUO17" s="142"/>
      <c r="EUP17" s="142"/>
      <c r="EUQ17" s="142"/>
      <c r="EUR17" s="142"/>
      <c r="EUS17" s="142"/>
      <c r="EUT17" s="142"/>
      <c r="EUU17" s="142"/>
      <c r="EUV17" s="142"/>
      <c r="EUW17" s="142"/>
      <c r="EUX17" s="142"/>
      <c r="EUY17" s="142"/>
      <c r="EUZ17" s="142"/>
      <c r="EVA17" s="142"/>
      <c r="EVB17" s="142"/>
      <c r="EVC17" s="142"/>
      <c r="EVD17" s="142"/>
      <c r="EVE17" s="142"/>
      <c r="EVF17" s="142"/>
      <c r="EVG17" s="142"/>
      <c r="EVH17" s="142"/>
      <c r="EVI17" s="142"/>
      <c r="EVJ17" s="142"/>
      <c r="EVK17" s="142"/>
      <c r="EVL17" s="142"/>
      <c r="EVM17" s="142"/>
      <c r="EVN17" s="142"/>
      <c r="EVO17" s="142"/>
      <c r="EVP17" s="142"/>
      <c r="EVQ17" s="142"/>
      <c r="EVR17" s="142"/>
      <c r="EVS17" s="142"/>
      <c r="EVT17" s="142"/>
      <c r="EVU17" s="142"/>
      <c r="EVV17" s="142"/>
      <c r="EVW17" s="142"/>
      <c r="EVX17" s="142"/>
      <c r="EVY17" s="142"/>
      <c r="EVZ17" s="142"/>
      <c r="EWA17" s="142"/>
      <c r="EWB17" s="142"/>
      <c r="EWC17" s="142"/>
      <c r="EWD17" s="142"/>
      <c r="EWE17" s="142"/>
      <c r="EWF17" s="142"/>
      <c r="EWG17" s="142"/>
      <c r="EWH17" s="142"/>
      <c r="EWI17" s="142"/>
      <c r="EWJ17" s="142"/>
      <c r="EWK17" s="142"/>
      <c r="EWL17" s="142"/>
      <c r="EWM17" s="142"/>
      <c r="EWN17" s="142"/>
      <c r="EWO17" s="142"/>
      <c r="EWP17" s="142"/>
      <c r="EWQ17" s="142"/>
      <c r="EWR17" s="142"/>
      <c r="EWS17" s="142"/>
      <c r="EWT17" s="142"/>
      <c r="EWU17" s="142"/>
      <c r="EWV17" s="142"/>
      <c r="EWW17" s="142"/>
      <c r="EWX17" s="142"/>
      <c r="EWY17" s="142"/>
      <c r="EWZ17" s="142"/>
      <c r="EXA17" s="142"/>
      <c r="EXB17" s="142"/>
      <c r="EXC17" s="142"/>
      <c r="EXD17" s="142"/>
      <c r="EXE17" s="142"/>
      <c r="EXF17" s="142"/>
      <c r="EXG17" s="142"/>
      <c r="EXH17" s="142"/>
      <c r="EXI17" s="142"/>
      <c r="EXJ17" s="142"/>
      <c r="EXK17" s="142"/>
      <c r="EXL17" s="142"/>
      <c r="EXM17" s="142"/>
      <c r="EXN17" s="142"/>
      <c r="EXO17" s="142"/>
      <c r="EXP17" s="142"/>
      <c r="EXQ17" s="142"/>
      <c r="EXR17" s="142"/>
      <c r="EXS17" s="142"/>
      <c r="EXT17" s="142"/>
      <c r="EXU17" s="142"/>
      <c r="EXV17" s="142"/>
      <c r="EXW17" s="142"/>
      <c r="EXX17" s="142"/>
      <c r="EXY17" s="142"/>
      <c r="EXZ17" s="142"/>
      <c r="EYA17" s="142"/>
      <c r="EYB17" s="142"/>
      <c r="EYC17" s="142"/>
      <c r="EYD17" s="142"/>
      <c r="EYE17" s="142"/>
      <c r="EYF17" s="142"/>
      <c r="EYG17" s="142"/>
      <c r="EYH17" s="142"/>
      <c r="EYI17" s="142"/>
      <c r="EYJ17" s="142"/>
      <c r="EYK17" s="142"/>
      <c r="EYL17" s="142"/>
      <c r="EYM17" s="142"/>
      <c r="EYN17" s="142"/>
      <c r="EYO17" s="142"/>
      <c r="EYP17" s="142"/>
      <c r="EYQ17" s="142"/>
      <c r="EYR17" s="142"/>
      <c r="EYS17" s="142"/>
      <c r="EYT17" s="142"/>
      <c r="EYU17" s="142"/>
      <c r="EYV17" s="142"/>
      <c r="EYW17" s="142"/>
      <c r="EYX17" s="142"/>
      <c r="EYY17" s="142"/>
      <c r="EYZ17" s="142"/>
      <c r="EZA17" s="142"/>
      <c r="EZB17" s="142"/>
      <c r="EZC17" s="142"/>
      <c r="EZD17" s="142"/>
      <c r="EZE17" s="142"/>
      <c r="EZF17" s="142"/>
      <c r="EZG17" s="142"/>
      <c r="EZH17" s="142"/>
      <c r="EZI17" s="142"/>
      <c r="EZJ17" s="142"/>
      <c r="EZK17" s="142"/>
      <c r="EZL17" s="142"/>
      <c r="EZM17" s="142"/>
      <c r="EZN17" s="142"/>
      <c r="EZO17" s="142"/>
      <c r="EZP17" s="142"/>
      <c r="EZQ17" s="142"/>
      <c r="EZR17" s="142"/>
      <c r="EZS17" s="142"/>
      <c r="EZT17" s="142"/>
      <c r="EZU17" s="142"/>
      <c r="EZV17" s="142"/>
      <c r="EZW17" s="142"/>
      <c r="EZX17" s="142"/>
      <c r="EZY17" s="142"/>
      <c r="EZZ17" s="142"/>
      <c r="FAA17" s="142"/>
      <c r="FAB17" s="142"/>
      <c r="FAC17" s="142"/>
      <c r="FAD17" s="142"/>
      <c r="FAE17" s="142"/>
      <c r="FAF17" s="142"/>
      <c r="FAG17" s="142"/>
      <c r="FAH17" s="142"/>
      <c r="FAI17" s="142"/>
      <c r="FAJ17" s="142"/>
      <c r="FAK17" s="142"/>
      <c r="FAL17" s="142"/>
      <c r="FAM17" s="142"/>
      <c r="FAN17" s="142"/>
      <c r="FAO17" s="142"/>
      <c r="FAP17" s="142"/>
      <c r="FAQ17" s="142"/>
      <c r="FAR17" s="142"/>
      <c r="FAS17" s="142"/>
      <c r="FAT17" s="142"/>
      <c r="FAU17" s="142"/>
      <c r="FAV17" s="142"/>
      <c r="FAW17" s="142"/>
      <c r="FAX17" s="142"/>
      <c r="FAY17" s="142"/>
      <c r="FAZ17" s="142"/>
      <c r="FBA17" s="142"/>
      <c r="FBB17" s="142"/>
      <c r="FBC17" s="142"/>
      <c r="FBD17" s="142"/>
      <c r="FBE17" s="142"/>
      <c r="FBF17" s="142"/>
      <c r="FBG17" s="142"/>
      <c r="FBH17" s="142"/>
      <c r="FBI17" s="142"/>
      <c r="FBJ17" s="142"/>
      <c r="FBK17" s="142"/>
      <c r="FBL17" s="142"/>
      <c r="FBM17" s="142"/>
      <c r="FBN17" s="142"/>
      <c r="FBO17" s="142"/>
      <c r="FBP17" s="142"/>
      <c r="FBQ17" s="142"/>
      <c r="FBR17" s="142"/>
      <c r="FBS17" s="142"/>
      <c r="FBT17" s="142"/>
      <c r="FBU17" s="142"/>
      <c r="FBV17" s="142"/>
      <c r="FBW17" s="142"/>
      <c r="FBX17" s="142"/>
      <c r="FBY17" s="142"/>
      <c r="FBZ17" s="142"/>
      <c r="FCA17" s="142"/>
      <c r="FCB17" s="142"/>
      <c r="FCC17" s="142"/>
      <c r="FCD17" s="142"/>
      <c r="FCE17" s="142"/>
      <c r="FCF17" s="142"/>
      <c r="FCG17" s="142"/>
      <c r="FCH17" s="142"/>
      <c r="FCI17" s="142"/>
      <c r="FCJ17" s="142"/>
      <c r="FCK17" s="142"/>
      <c r="FCL17" s="142"/>
      <c r="FCM17" s="142"/>
      <c r="FCN17" s="142"/>
      <c r="FCO17" s="142"/>
      <c r="FCP17" s="142"/>
      <c r="FCQ17" s="142"/>
      <c r="FCR17" s="142"/>
      <c r="FCS17" s="142"/>
      <c r="FCT17" s="142"/>
      <c r="FCU17" s="142"/>
      <c r="FCV17" s="142"/>
      <c r="FCW17" s="142"/>
      <c r="FCX17" s="142"/>
      <c r="FCY17" s="142"/>
      <c r="FCZ17" s="142"/>
      <c r="FDA17" s="142"/>
      <c r="FDB17" s="142"/>
      <c r="FDC17" s="142"/>
      <c r="FDD17" s="142"/>
      <c r="FDE17" s="142"/>
      <c r="FDF17" s="142"/>
      <c r="FDG17" s="142"/>
      <c r="FDH17" s="142"/>
      <c r="FDI17" s="142"/>
      <c r="FDJ17" s="142"/>
      <c r="FDK17" s="142"/>
      <c r="FDL17" s="142"/>
      <c r="FDM17" s="142"/>
      <c r="FDN17" s="142"/>
      <c r="FDO17" s="142"/>
      <c r="FDP17" s="142"/>
      <c r="FDQ17" s="142"/>
      <c r="FDR17" s="142"/>
      <c r="FDS17" s="142"/>
      <c r="FDT17" s="142"/>
      <c r="FDU17" s="142"/>
      <c r="FDV17" s="142"/>
      <c r="FDW17" s="142"/>
      <c r="FDX17" s="142"/>
      <c r="FDY17" s="142"/>
      <c r="FDZ17" s="142"/>
      <c r="FEA17" s="142"/>
      <c r="FEB17" s="142"/>
      <c r="FEC17" s="142"/>
      <c r="FED17" s="142"/>
      <c r="FEE17" s="142"/>
      <c r="FEF17" s="142"/>
      <c r="FEG17" s="142"/>
      <c r="FEH17" s="142"/>
      <c r="FEI17" s="142"/>
      <c r="FEJ17" s="142"/>
      <c r="FEK17" s="142"/>
      <c r="FEL17" s="142"/>
      <c r="FEM17" s="142"/>
      <c r="FEN17" s="142"/>
      <c r="FEO17" s="142"/>
      <c r="FEP17" s="142"/>
      <c r="FEQ17" s="142"/>
      <c r="FER17" s="142"/>
      <c r="FES17" s="142"/>
      <c r="FET17" s="142"/>
      <c r="FEU17" s="142"/>
      <c r="FEV17" s="142"/>
      <c r="FEW17" s="142"/>
      <c r="FEX17" s="142"/>
      <c r="FEY17" s="142"/>
      <c r="FEZ17" s="142"/>
      <c r="FFA17" s="142"/>
      <c r="FFB17" s="142"/>
      <c r="FFC17" s="142"/>
      <c r="FFD17" s="142"/>
      <c r="FFE17" s="142"/>
      <c r="FFF17" s="142"/>
      <c r="FFG17" s="142"/>
      <c r="FFH17" s="142"/>
      <c r="FFI17" s="142"/>
      <c r="FFJ17" s="142"/>
      <c r="FFK17" s="142"/>
      <c r="FFL17" s="142"/>
      <c r="FFM17" s="142"/>
      <c r="FFN17" s="142"/>
      <c r="FFO17" s="142"/>
      <c r="FFP17" s="142"/>
      <c r="FFQ17" s="142"/>
      <c r="FFR17" s="142"/>
      <c r="FFS17" s="142"/>
      <c r="FFT17" s="142"/>
      <c r="FFU17" s="142"/>
      <c r="FFV17" s="142"/>
      <c r="FFW17" s="142"/>
      <c r="FFX17" s="142"/>
      <c r="FFY17" s="142"/>
      <c r="FFZ17" s="142"/>
      <c r="FGA17" s="142"/>
      <c r="FGB17" s="142"/>
      <c r="FGC17" s="142"/>
      <c r="FGD17" s="142"/>
      <c r="FGE17" s="142"/>
      <c r="FGF17" s="142"/>
      <c r="FGG17" s="142"/>
      <c r="FGH17" s="142"/>
      <c r="FGI17" s="142"/>
      <c r="FGJ17" s="142"/>
      <c r="FGK17" s="142"/>
      <c r="FGL17" s="142"/>
      <c r="FGM17" s="142"/>
      <c r="FGN17" s="142"/>
      <c r="FGO17" s="142"/>
      <c r="FGP17" s="142"/>
      <c r="FGQ17" s="142"/>
      <c r="FGR17" s="142"/>
      <c r="FGS17" s="142"/>
      <c r="FGT17" s="142"/>
      <c r="FGU17" s="142"/>
      <c r="FGV17" s="142"/>
      <c r="FGW17" s="142"/>
      <c r="FGX17" s="142"/>
      <c r="FGY17" s="142"/>
      <c r="FGZ17" s="142"/>
      <c r="FHA17" s="142"/>
      <c r="FHB17" s="142"/>
      <c r="FHC17" s="142"/>
      <c r="FHD17" s="142"/>
      <c r="FHE17" s="142"/>
      <c r="FHF17" s="142"/>
      <c r="FHG17" s="142"/>
      <c r="FHH17" s="142"/>
      <c r="FHI17" s="142"/>
      <c r="FHJ17" s="142"/>
      <c r="FHK17" s="142"/>
      <c r="FHL17" s="142"/>
      <c r="FHM17" s="142"/>
      <c r="FHN17" s="142"/>
      <c r="FHO17" s="142"/>
      <c r="FHP17" s="142"/>
      <c r="FHQ17" s="142"/>
      <c r="FHR17" s="142"/>
      <c r="FHS17" s="142"/>
      <c r="FHT17" s="142"/>
      <c r="FHU17" s="142"/>
      <c r="FHV17" s="142"/>
      <c r="FHW17" s="142"/>
      <c r="FHX17" s="142"/>
      <c r="FHY17" s="142"/>
      <c r="FHZ17" s="142"/>
      <c r="FIA17" s="142"/>
      <c r="FIB17" s="142"/>
      <c r="FIC17" s="142"/>
      <c r="FID17" s="142"/>
      <c r="FIE17" s="142"/>
      <c r="FIF17" s="142"/>
      <c r="FIG17" s="142"/>
      <c r="FIH17" s="142"/>
      <c r="FII17" s="142"/>
      <c r="FIJ17" s="142"/>
      <c r="FIK17" s="142"/>
      <c r="FIL17" s="142"/>
      <c r="FIM17" s="142"/>
      <c r="FIN17" s="142"/>
      <c r="FIO17" s="142"/>
      <c r="FIP17" s="142"/>
      <c r="FIQ17" s="142"/>
      <c r="FIR17" s="142"/>
      <c r="FIS17" s="142"/>
      <c r="FIT17" s="142"/>
      <c r="FIU17" s="142"/>
      <c r="FIV17" s="142"/>
      <c r="FIW17" s="142"/>
      <c r="FIX17" s="142"/>
      <c r="FIY17" s="142"/>
      <c r="FIZ17" s="142"/>
      <c r="FJA17" s="142"/>
      <c r="FJB17" s="142"/>
      <c r="FJC17" s="142"/>
      <c r="FJD17" s="142"/>
      <c r="FJE17" s="142"/>
      <c r="FJF17" s="142"/>
      <c r="FJG17" s="142"/>
      <c r="FJH17" s="142"/>
      <c r="FJI17" s="142"/>
      <c r="FJJ17" s="142"/>
      <c r="FJK17" s="142"/>
      <c r="FJL17" s="142"/>
      <c r="FJM17" s="142"/>
      <c r="FJN17" s="142"/>
      <c r="FJO17" s="142"/>
      <c r="FJP17" s="142"/>
      <c r="FJQ17" s="142"/>
      <c r="FJR17" s="142"/>
      <c r="FJS17" s="142"/>
      <c r="FJT17" s="142"/>
      <c r="FJU17" s="142"/>
      <c r="FJV17" s="142"/>
      <c r="FJW17" s="142"/>
      <c r="FJX17" s="142"/>
      <c r="FJY17" s="142"/>
      <c r="FJZ17" s="142"/>
      <c r="FKA17" s="142"/>
      <c r="FKB17" s="142"/>
      <c r="FKC17" s="142"/>
      <c r="FKD17" s="142"/>
      <c r="FKE17" s="142"/>
      <c r="FKF17" s="142"/>
      <c r="FKG17" s="142"/>
      <c r="FKH17" s="142"/>
      <c r="FKI17" s="142"/>
      <c r="FKJ17" s="142"/>
      <c r="FKK17" s="142"/>
      <c r="FKL17" s="142"/>
      <c r="FKM17" s="142"/>
      <c r="FKN17" s="142"/>
      <c r="FKO17" s="142"/>
      <c r="FKP17" s="142"/>
      <c r="FKQ17" s="142"/>
      <c r="FKR17" s="142"/>
      <c r="FKS17" s="142"/>
      <c r="FKT17" s="142"/>
      <c r="FKU17" s="142"/>
      <c r="FKV17" s="142"/>
      <c r="FKW17" s="142"/>
      <c r="FKX17" s="142"/>
      <c r="FKY17" s="142"/>
      <c r="FKZ17" s="142"/>
      <c r="FLA17" s="142"/>
      <c r="FLB17" s="142"/>
      <c r="FLC17" s="142"/>
      <c r="FLD17" s="142"/>
      <c r="FLE17" s="142"/>
      <c r="FLF17" s="142"/>
      <c r="FLG17" s="142"/>
      <c r="FLH17" s="142"/>
      <c r="FLI17" s="142"/>
      <c r="FLJ17" s="142"/>
      <c r="FLK17" s="142"/>
      <c r="FLL17" s="142"/>
      <c r="FLM17" s="142"/>
      <c r="FLN17" s="142"/>
      <c r="FLO17" s="142"/>
      <c r="FLP17" s="142"/>
      <c r="FLQ17" s="142"/>
      <c r="FLR17" s="142"/>
      <c r="FLS17" s="142"/>
      <c r="FLT17" s="142"/>
      <c r="FLU17" s="142"/>
      <c r="FLV17" s="142"/>
      <c r="FLW17" s="142"/>
      <c r="FLX17" s="142"/>
      <c r="FLY17" s="142"/>
      <c r="FLZ17" s="142"/>
      <c r="FMA17" s="142"/>
      <c r="FMB17" s="142"/>
      <c r="FMC17" s="142"/>
      <c r="FMD17" s="142"/>
      <c r="FME17" s="142"/>
      <c r="FMF17" s="142"/>
      <c r="FMG17" s="142"/>
      <c r="FMH17" s="142"/>
      <c r="FMI17" s="142"/>
      <c r="FMJ17" s="142"/>
      <c r="FMK17" s="142"/>
      <c r="FML17" s="142"/>
      <c r="FMM17" s="142"/>
      <c r="FMN17" s="142"/>
      <c r="FMO17" s="142"/>
      <c r="FMP17" s="142"/>
      <c r="FMQ17" s="142"/>
      <c r="FMR17" s="142"/>
      <c r="FMS17" s="142"/>
      <c r="FMT17" s="142"/>
      <c r="FMU17" s="142"/>
      <c r="FMV17" s="142"/>
      <c r="FMW17" s="142"/>
      <c r="FMX17" s="142"/>
      <c r="FMY17" s="142"/>
      <c r="FMZ17" s="142"/>
      <c r="FNA17" s="142"/>
      <c r="FNB17" s="142"/>
      <c r="FNC17" s="142"/>
      <c r="FND17" s="142"/>
      <c r="FNE17" s="142"/>
      <c r="FNF17" s="142"/>
      <c r="FNG17" s="142"/>
      <c r="FNH17" s="142"/>
      <c r="FNI17" s="142"/>
      <c r="FNJ17" s="142"/>
      <c r="FNK17" s="142"/>
      <c r="FNL17" s="142"/>
      <c r="FNM17" s="142"/>
      <c r="FNN17" s="142"/>
      <c r="FNO17" s="142"/>
      <c r="FNP17" s="142"/>
      <c r="FNQ17" s="142"/>
      <c r="FNR17" s="142"/>
      <c r="FNS17" s="142"/>
      <c r="FNT17" s="142"/>
      <c r="FNU17" s="142"/>
      <c r="FNV17" s="142"/>
      <c r="FNW17" s="142"/>
      <c r="FNX17" s="142"/>
      <c r="FNY17" s="142"/>
      <c r="FNZ17" s="142"/>
      <c r="FOA17" s="142"/>
      <c r="FOB17" s="142"/>
      <c r="FOC17" s="142"/>
      <c r="FOD17" s="142"/>
      <c r="FOE17" s="142"/>
      <c r="FOF17" s="142"/>
      <c r="FOG17" s="142"/>
      <c r="FOH17" s="142"/>
      <c r="FOI17" s="142"/>
      <c r="FOJ17" s="142"/>
      <c r="FOK17" s="142"/>
      <c r="FOL17" s="142"/>
      <c r="FOM17" s="142"/>
      <c r="FON17" s="142"/>
      <c r="FOO17" s="142"/>
      <c r="FOP17" s="142"/>
      <c r="FOQ17" s="142"/>
      <c r="FOR17" s="142"/>
      <c r="FOS17" s="142"/>
      <c r="FOT17" s="142"/>
      <c r="FOU17" s="142"/>
      <c r="FOV17" s="142"/>
      <c r="FOW17" s="142"/>
      <c r="FOX17" s="142"/>
      <c r="FOY17" s="142"/>
      <c r="FOZ17" s="142"/>
      <c r="FPA17" s="142"/>
      <c r="FPB17" s="142"/>
      <c r="FPC17" s="142"/>
      <c r="FPD17" s="142"/>
      <c r="FPE17" s="142"/>
      <c r="FPF17" s="142"/>
      <c r="FPG17" s="142"/>
      <c r="FPH17" s="142"/>
      <c r="FPI17" s="142"/>
      <c r="FPJ17" s="142"/>
      <c r="FPK17" s="142"/>
      <c r="FPL17" s="142"/>
      <c r="FPM17" s="142"/>
      <c r="FPN17" s="142"/>
      <c r="FPO17" s="142"/>
      <c r="FPP17" s="142"/>
      <c r="FPQ17" s="142"/>
      <c r="FPR17" s="142"/>
      <c r="FPS17" s="142"/>
      <c r="FPT17" s="142"/>
      <c r="FPU17" s="142"/>
      <c r="FPV17" s="142"/>
      <c r="FPW17" s="142"/>
      <c r="FPX17" s="142"/>
      <c r="FPY17" s="142"/>
      <c r="FPZ17" s="142"/>
      <c r="FQA17" s="142"/>
      <c r="FQB17" s="142"/>
      <c r="FQC17" s="142"/>
      <c r="FQD17" s="142"/>
      <c r="FQE17" s="142"/>
      <c r="FQF17" s="142"/>
      <c r="FQG17" s="142"/>
      <c r="FQH17" s="142"/>
      <c r="FQI17" s="142"/>
      <c r="FQJ17" s="142"/>
      <c r="FQK17" s="142"/>
      <c r="FQL17" s="142"/>
      <c r="FQM17" s="142"/>
      <c r="FQN17" s="142"/>
      <c r="FQO17" s="142"/>
      <c r="FQP17" s="142"/>
      <c r="FQQ17" s="142"/>
      <c r="FQR17" s="142"/>
      <c r="FQS17" s="142"/>
      <c r="FQT17" s="142"/>
      <c r="FQU17" s="142"/>
      <c r="FQV17" s="142"/>
      <c r="FQW17" s="142"/>
      <c r="FQX17" s="142"/>
      <c r="FQY17" s="142"/>
      <c r="FQZ17" s="142"/>
      <c r="FRA17" s="142"/>
      <c r="FRB17" s="142"/>
      <c r="FRC17" s="142"/>
      <c r="FRD17" s="142"/>
      <c r="FRE17" s="142"/>
      <c r="FRF17" s="142"/>
      <c r="FRG17" s="142"/>
      <c r="FRH17" s="142"/>
      <c r="FRI17" s="142"/>
      <c r="FRJ17" s="142"/>
      <c r="FRK17" s="142"/>
      <c r="FRL17" s="142"/>
      <c r="FRM17" s="142"/>
      <c r="FRN17" s="142"/>
      <c r="FRO17" s="142"/>
      <c r="FRP17" s="142"/>
      <c r="FRQ17" s="142"/>
      <c r="FRR17" s="142"/>
      <c r="FRS17" s="142"/>
      <c r="FRT17" s="142"/>
      <c r="FRU17" s="142"/>
      <c r="FRV17" s="142"/>
      <c r="FRW17" s="142"/>
      <c r="FRX17" s="142"/>
      <c r="FRY17" s="142"/>
      <c r="FRZ17" s="142"/>
      <c r="FSA17" s="142"/>
      <c r="FSB17" s="142"/>
      <c r="FSC17" s="142"/>
      <c r="FSD17" s="142"/>
      <c r="FSE17" s="142"/>
      <c r="FSF17" s="142"/>
      <c r="FSG17" s="142"/>
      <c r="FSH17" s="142"/>
      <c r="FSI17" s="142"/>
      <c r="FSJ17" s="142"/>
      <c r="FSK17" s="142"/>
      <c r="FSL17" s="142"/>
      <c r="FSM17" s="142"/>
      <c r="FSN17" s="142"/>
      <c r="FSO17" s="142"/>
      <c r="FSP17" s="142"/>
      <c r="FSQ17" s="142"/>
      <c r="FSR17" s="142"/>
      <c r="FSS17" s="142"/>
      <c r="FST17" s="142"/>
      <c r="FSU17" s="142"/>
      <c r="FSV17" s="142"/>
      <c r="FSW17" s="142"/>
      <c r="FSX17" s="142"/>
      <c r="FSY17" s="142"/>
      <c r="FSZ17" s="142"/>
      <c r="FTA17" s="142"/>
      <c r="FTB17" s="142"/>
      <c r="FTC17" s="142"/>
      <c r="FTD17" s="142"/>
      <c r="FTE17" s="142"/>
      <c r="FTF17" s="142"/>
      <c r="FTG17" s="142"/>
      <c r="FTH17" s="142"/>
      <c r="FTI17" s="142"/>
      <c r="FTJ17" s="142"/>
      <c r="FTK17" s="142"/>
      <c r="FTL17" s="142"/>
      <c r="FTM17" s="142"/>
      <c r="FTN17" s="142"/>
      <c r="FTO17" s="142"/>
      <c r="FTP17" s="142"/>
      <c r="FTQ17" s="142"/>
      <c r="FTR17" s="142"/>
      <c r="FTS17" s="142"/>
      <c r="FTT17" s="142"/>
      <c r="FTU17" s="142"/>
      <c r="FTV17" s="142"/>
      <c r="FTW17" s="142"/>
      <c r="FTX17" s="142"/>
      <c r="FTY17" s="142"/>
      <c r="FTZ17" s="142"/>
      <c r="FUA17" s="142"/>
      <c r="FUB17" s="142"/>
      <c r="FUC17" s="142"/>
      <c r="FUD17" s="142"/>
      <c r="FUE17" s="142"/>
      <c r="FUF17" s="142"/>
      <c r="FUG17" s="142"/>
      <c r="FUH17" s="142"/>
      <c r="FUI17" s="142"/>
      <c r="FUJ17" s="142"/>
      <c r="FUK17" s="142"/>
      <c r="FUL17" s="142"/>
      <c r="FUM17" s="142"/>
      <c r="FUN17" s="142"/>
      <c r="FUO17" s="142"/>
      <c r="FUP17" s="142"/>
      <c r="FUQ17" s="142"/>
      <c r="FUR17" s="142"/>
      <c r="FUS17" s="142"/>
      <c r="FUT17" s="142"/>
      <c r="FUU17" s="142"/>
      <c r="FUV17" s="142"/>
      <c r="FUW17" s="142"/>
      <c r="FUX17" s="142"/>
      <c r="FUY17" s="142"/>
      <c r="FUZ17" s="142"/>
      <c r="FVA17" s="142"/>
      <c r="FVB17" s="142"/>
      <c r="FVC17" s="142"/>
      <c r="FVD17" s="142"/>
      <c r="FVE17" s="142"/>
      <c r="FVF17" s="142"/>
      <c r="FVG17" s="142"/>
      <c r="FVH17" s="142"/>
      <c r="FVI17" s="142"/>
      <c r="FVJ17" s="142"/>
      <c r="FVK17" s="142"/>
      <c r="FVL17" s="142"/>
      <c r="FVM17" s="142"/>
      <c r="FVN17" s="142"/>
      <c r="FVO17" s="142"/>
      <c r="FVP17" s="142"/>
      <c r="FVQ17" s="142"/>
      <c r="FVR17" s="142"/>
      <c r="FVS17" s="142"/>
      <c r="FVT17" s="142"/>
      <c r="FVU17" s="142"/>
      <c r="FVV17" s="142"/>
      <c r="FVW17" s="142"/>
      <c r="FVX17" s="142"/>
      <c r="FVY17" s="142"/>
      <c r="FVZ17" s="142"/>
      <c r="FWA17" s="142"/>
      <c r="FWB17" s="142"/>
      <c r="FWC17" s="142"/>
      <c r="FWD17" s="142"/>
      <c r="FWE17" s="142"/>
      <c r="FWF17" s="142"/>
      <c r="FWG17" s="142"/>
      <c r="FWH17" s="142"/>
      <c r="FWI17" s="142"/>
      <c r="FWJ17" s="142"/>
      <c r="FWK17" s="142"/>
      <c r="FWL17" s="142"/>
      <c r="FWM17" s="142"/>
      <c r="FWN17" s="142"/>
      <c r="FWO17" s="142"/>
      <c r="FWP17" s="142"/>
      <c r="FWQ17" s="142"/>
      <c r="FWR17" s="142"/>
      <c r="FWS17" s="142"/>
      <c r="FWT17" s="142"/>
      <c r="FWU17" s="142"/>
      <c r="FWV17" s="142"/>
      <c r="FWW17" s="142"/>
      <c r="FWX17" s="142"/>
      <c r="FWY17" s="142"/>
      <c r="FWZ17" s="142"/>
      <c r="FXA17" s="142"/>
      <c r="FXB17" s="142"/>
      <c r="FXC17" s="142"/>
      <c r="FXD17" s="142"/>
      <c r="FXE17" s="142"/>
      <c r="FXF17" s="142"/>
      <c r="FXG17" s="142"/>
      <c r="FXH17" s="142"/>
      <c r="FXI17" s="142"/>
      <c r="FXJ17" s="142"/>
      <c r="FXK17" s="142"/>
      <c r="FXL17" s="142"/>
      <c r="FXM17" s="142"/>
      <c r="FXN17" s="142"/>
      <c r="FXO17" s="142"/>
      <c r="FXP17" s="142"/>
      <c r="FXQ17" s="142"/>
      <c r="FXR17" s="142"/>
      <c r="FXS17" s="142"/>
      <c r="FXT17" s="142"/>
      <c r="FXU17" s="142"/>
      <c r="FXV17" s="142"/>
      <c r="FXW17" s="142"/>
      <c r="FXX17" s="142"/>
      <c r="FXY17" s="142"/>
      <c r="FXZ17" s="142"/>
      <c r="FYA17" s="142"/>
      <c r="FYB17" s="142"/>
      <c r="FYC17" s="142"/>
      <c r="FYD17" s="142"/>
      <c r="FYE17" s="142"/>
      <c r="FYF17" s="142"/>
      <c r="FYG17" s="142"/>
      <c r="FYH17" s="142"/>
      <c r="FYI17" s="142"/>
      <c r="FYJ17" s="142"/>
      <c r="FYK17" s="142"/>
      <c r="FYL17" s="142"/>
      <c r="FYM17" s="142"/>
      <c r="FYN17" s="142"/>
      <c r="FYO17" s="142"/>
      <c r="FYP17" s="142"/>
      <c r="FYQ17" s="142"/>
      <c r="FYR17" s="142"/>
      <c r="FYS17" s="142"/>
      <c r="FYT17" s="142"/>
      <c r="FYU17" s="142"/>
      <c r="FYV17" s="142"/>
      <c r="FYW17" s="142"/>
      <c r="FYX17" s="142"/>
      <c r="FYY17" s="142"/>
      <c r="FYZ17" s="142"/>
      <c r="FZA17" s="142"/>
      <c r="FZB17" s="142"/>
      <c r="FZC17" s="142"/>
      <c r="FZD17" s="142"/>
      <c r="FZE17" s="142"/>
      <c r="FZF17" s="142"/>
      <c r="FZG17" s="142"/>
      <c r="FZH17" s="142"/>
      <c r="FZI17" s="142"/>
      <c r="FZJ17" s="142"/>
      <c r="FZK17" s="142"/>
      <c r="FZL17" s="142"/>
      <c r="FZM17" s="142"/>
      <c r="FZN17" s="142"/>
      <c r="FZO17" s="142"/>
      <c r="FZP17" s="142"/>
      <c r="FZQ17" s="142"/>
      <c r="FZR17" s="142"/>
      <c r="FZS17" s="142"/>
      <c r="FZT17" s="142"/>
      <c r="FZU17" s="142"/>
      <c r="FZV17" s="142"/>
      <c r="FZW17" s="142"/>
      <c r="FZX17" s="142"/>
      <c r="FZY17" s="142"/>
      <c r="FZZ17" s="142"/>
      <c r="GAA17" s="142"/>
      <c r="GAB17" s="142"/>
      <c r="GAC17" s="142"/>
      <c r="GAD17" s="142"/>
      <c r="GAE17" s="142"/>
      <c r="GAF17" s="142"/>
      <c r="GAG17" s="142"/>
      <c r="GAH17" s="142"/>
      <c r="GAI17" s="142"/>
      <c r="GAJ17" s="142"/>
      <c r="GAK17" s="142"/>
      <c r="GAL17" s="142"/>
      <c r="GAM17" s="142"/>
      <c r="GAN17" s="142"/>
      <c r="GAO17" s="142"/>
      <c r="GAP17" s="142"/>
      <c r="GAQ17" s="142"/>
      <c r="GAR17" s="142"/>
      <c r="GAS17" s="142"/>
      <c r="GAT17" s="142"/>
      <c r="GAU17" s="142"/>
      <c r="GAV17" s="142"/>
      <c r="GAW17" s="142"/>
      <c r="GAX17" s="142"/>
      <c r="GAY17" s="142"/>
      <c r="GAZ17" s="142"/>
      <c r="GBA17" s="142"/>
      <c r="GBB17" s="142"/>
      <c r="GBC17" s="142"/>
      <c r="GBD17" s="142"/>
      <c r="GBE17" s="142"/>
      <c r="GBF17" s="142"/>
      <c r="GBG17" s="142"/>
      <c r="GBH17" s="142"/>
      <c r="GBI17" s="142"/>
      <c r="GBJ17" s="142"/>
      <c r="GBK17" s="142"/>
      <c r="GBL17" s="142"/>
      <c r="GBM17" s="142"/>
      <c r="GBN17" s="142"/>
      <c r="GBO17" s="142"/>
      <c r="GBP17" s="142"/>
      <c r="GBQ17" s="142"/>
      <c r="GBR17" s="142"/>
      <c r="GBS17" s="142"/>
      <c r="GBT17" s="142"/>
      <c r="GBU17" s="142"/>
      <c r="GBV17" s="142"/>
      <c r="GBW17" s="142"/>
      <c r="GBX17" s="142"/>
      <c r="GBY17" s="142"/>
      <c r="GBZ17" s="142"/>
      <c r="GCA17" s="142"/>
      <c r="GCB17" s="142"/>
      <c r="GCC17" s="142"/>
      <c r="GCD17" s="142"/>
      <c r="GCE17" s="142"/>
      <c r="GCF17" s="142"/>
      <c r="GCG17" s="142"/>
      <c r="GCH17" s="142"/>
      <c r="GCI17" s="142"/>
      <c r="GCJ17" s="142"/>
      <c r="GCK17" s="142"/>
      <c r="GCL17" s="142"/>
      <c r="GCM17" s="142"/>
      <c r="GCN17" s="142"/>
      <c r="GCO17" s="142"/>
      <c r="GCP17" s="142"/>
      <c r="GCQ17" s="142"/>
      <c r="GCR17" s="142"/>
      <c r="GCS17" s="142"/>
      <c r="GCT17" s="142"/>
      <c r="GCU17" s="142"/>
      <c r="GCV17" s="142"/>
      <c r="GCW17" s="142"/>
      <c r="GCX17" s="142"/>
      <c r="GCY17" s="142"/>
      <c r="GCZ17" s="142"/>
      <c r="GDA17" s="142"/>
      <c r="GDB17" s="142"/>
      <c r="GDC17" s="142"/>
      <c r="GDD17" s="142"/>
      <c r="GDE17" s="142"/>
      <c r="GDF17" s="142"/>
      <c r="GDG17" s="142"/>
      <c r="GDH17" s="142"/>
      <c r="GDI17" s="142"/>
      <c r="GDJ17" s="142"/>
      <c r="GDK17" s="142"/>
      <c r="GDL17" s="142"/>
      <c r="GDM17" s="142"/>
      <c r="GDN17" s="142"/>
      <c r="GDO17" s="142"/>
      <c r="GDP17" s="142"/>
      <c r="GDQ17" s="142"/>
      <c r="GDR17" s="142"/>
      <c r="GDS17" s="142"/>
      <c r="GDT17" s="142"/>
      <c r="GDU17" s="142"/>
      <c r="GDV17" s="142"/>
      <c r="GDW17" s="142"/>
      <c r="GDX17" s="142"/>
      <c r="GDY17" s="142"/>
      <c r="GDZ17" s="142"/>
      <c r="GEA17" s="142"/>
      <c r="GEB17" s="142"/>
      <c r="GEC17" s="142"/>
      <c r="GED17" s="142"/>
      <c r="GEE17" s="142"/>
      <c r="GEF17" s="142"/>
      <c r="GEG17" s="142"/>
      <c r="GEH17" s="142"/>
      <c r="GEI17" s="142"/>
      <c r="GEJ17" s="142"/>
      <c r="GEK17" s="142"/>
      <c r="GEL17" s="142"/>
      <c r="GEM17" s="142"/>
      <c r="GEN17" s="142"/>
      <c r="GEO17" s="142"/>
      <c r="GEP17" s="142"/>
      <c r="GEQ17" s="142"/>
      <c r="GER17" s="142"/>
      <c r="GES17" s="142"/>
      <c r="GET17" s="142"/>
      <c r="GEU17" s="142"/>
      <c r="GEV17" s="142"/>
      <c r="GEW17" s="142"/>
      <c r="GEX17" s="142"/>
      <c r="GEY17" s="142"/>
      <c r="GEZ17" s="142"/>
      <c r="GFA17" s="142"/>
      <c r="GFB17" s="142"/>
      <c r="GFC17" s="142"/>
      <c r="GFD17" s="142"/>
      <c r="GFE17" s="142"/>
      <c r="GFF17" s="142"/>
      <c r="GFG17" s="142"/>
      <c r="GFH17" s="142"/>
      <c r="GFI17" s="142"/>
      <c r="GFJ17" s="142"/>
      <c r="GFK17" s="142"/>
      <c r="GFL17" s="142"/>
      <c r="GFM17" s="142"/>
      <c r="GFN17" s="142"/>
      <c r="GFO17" s="142"/>
      <c r="GFP17" s="142"/>
      <c r="GFQ17" s="142"/>
      <c r="GFR17" s="142"/>
      <c r="GFS17" s="142"/>
      <c r="GFT17" s="142"/>
      <c r="GFU17" s="142"/>
      <c r="GFV17" s="142"/>
      <c r="GFW17" s="142"/>
      <c r="GFX17" s="142"/>
      <c r="GFY17" s="142"/>
      <c r="GFZ17" s="142"/>
      <c r="GGA17" s="142"/>
      <c r="GGB17" s="142"/>
      <c r="GGC17" s="142"/>
      <c r="GGD17" s="142"/>
      <c r="GGE17" s="142"/>
      <c r="GGF17" s="142"/>
      <c r="GGG17" s="142"/>
      <c r="GGH17" s="142"/>
      <c r="GGI17" s="142"/>
      <c r="GGJ17" s="142"/>
      <c r="GGK17" s="142"/>
      <c r="GGL17" s="142"/>
      <c r="GGM17" s="142"/>
      <c r="GGN17" s="142"/>
      <c r="GGO17" s="142"/>
      <c r="GGP17" s="142"/>
      <c r="GGQ17" s="142"/>
      <c r="GGR17" s="142"/>
      <c r="GGS17" s="142"/>
      <c r="GGT17" s="142"/>
      <c r="GGU17" s="142"/>
      <c r="GGV17" s="142"/>
      <c r="GGW17" s="142"/>
      <c r="GGX17" s="142"/>
      <c r="GGY17" s="142"/>
      <c r="GGZ17" s="142"/>
      <c r="GHA17" s="142"/>
      <c r="GHB17" s="142"/>
      <c r="GHC17" s="142"/>
      <c r="GHD17" s="142"/>
      <c r="GHE17" s="142"/>
      <c r="GHF17" s="142"/>
      <c r="GHG17" s="142"/>
      <c r="GHH17" s="142"/>
      <c r="GHI17" s="142"/>
      <c r="GHJ17" s="142"/>
      <c r="GHK17" s="142"/>
      <c r="GHL17" s="142"/>
      <c r="GHM17" s="142"/>
      <c r="GHN17" s="142"/>
      <c r="GHO17" s="142"/>
      <c r="GHP17" s="142"/>
      <c r="GHQ17" s="142"/>
      <c r="GHR17" s="142"/>
      <c r="GHS17" s="142"/>
      <c r="GHT17" s="142"/>
      <c r="GHU17" s="142"/>
      <c r="GHV17" s="142"/>
      <c r="GHW17" s="142"/>
      <c r="GHX17" s="142"/>
      <c r="GHY17" s="142"/>
      <c r="GHZ17" s="142"/>
      <c r="GIA17" s="142"/>
      <c r="GIB17" s="142"/>
      <c r="GIC17" s="142"/>
      <c r="GID17" s="142"/>
      <c r="GIE17" s="142"/>
      <c r="GIF17" s="142"/>
      <c r="GIG17" s="142"/>
      <c r="GIH17" s="142"/>
      <c r="GII17" s="142"/>
      <c r="GIJ17" s="142"/>
      <c r="GIK17" s="142"/>
      <c r="GIL17" s="142"/>
      <c r="GIM17" s="142"/>
      <c r="GIN17" s="142"/>
      <c r="GIO17" s="142"/>
      <c r="GIP17" s="142"/>
      <c r="GIQ17" s="142"/>
      <c r="GIR17" s="142"/>
      <c r="GIS17" s="142"/>
      <c r="GIT17" s="142"/>
      <c r="GIU17" s="142"/>
      <c r="GIV17" s="142"/>
      <c r="GIW17" s="142"/>
      <c r="GIX17" s="142"/>
      <c r="GIY17" s="142"/>
      <c r="GIZ17" s="142"/>
      <c r="GJA17" s="142"/>
      <c r="GJB17" s="142"/>
      <c r="GJC17" s="142"/>
      <c r="GJD17" s="142"/>
      <c r="GJE17" s="142"/>
      <c r="GJF17" s="142"/>
      <c r="GJG17" s="142"/>
      <c r="GJH17" s="142"/>
      <c r="GJI17" s="142"/>
      <c r="GJJ17" s="142"/>
      <c r="GJK17" s="142"/>
      <c r="GJL17" s="142"/>
      <c r="GJM17" s="142"/>
      <c r="GJN17" s="142"/>
      <c r="GJO17" s="142"/>
      <c r="GJP17" s="142"/>
      <c r="GJQ17" s="142"/>
      <c r="GJR17" s="142"/>
      <c r="GJS17" s="142"/>
      <c r="GJT17" s="142"/>
      <c r="GJU17" s="142"/>
      <c r="GJV17" s="142"/>
      <c r="GJW17" s="142"/>
      <c r="GJX17" s="142"/>
      <c r="GJY17" s="142"/>
      <c r="GJZ17" s="142"/>
      <c r="GKA17" s="142"/>
      <c r="GKB17" s="142"/>
      <c r="GKC17" s="142"/>
      <c r="GKD17" s="142"/>
      <c r="GKE17" s="142"/>
      <c r="GKF17" s="142"/>
      <c r="GKG17" s="142"/>
      <c r="GKH17" s="142"/>
      <c r="GKI17" s="142"/>
      <c r="GKJ17" s="142"/>
      <c r="GKK17" s="142"/>
      <c r="GKL17" s="142"/>
      <c r="GKM17" s="142"/>
      <c r="GKN17" s="142"/>
      <c r="GKO17" s="142"/>
      <c r="GKP17" s="142"/>
      <c r="GKQ17" s="142"/>
      <c r="GKR17" s="142"/>
      <c r="GKS17" s="142"/>
      <c r="GKT17" s="142"/>
      <c r="GKU17" s="142"/>
      <c r="GKV17" s="142"/>
      <c r="GKW17" s="142"/>
      <c r="GKX17" s="142"/>
      <c r="GKY17" s="142"/>
      <c r="GKZ17" s="142"/>
      <c r="GLA17" s="142"/>
      <c r="GLB17" s="142"/>
      <c r="GLC17" s="142"/>
      <c r="GLD17" s="142"/>
      <c r="GLE17" s="142"/>
      <c r="GLF17" s="142"/>
      <c r="GLG17" s="142"/>
      <c r="GLH17" s="142"/>
      <c r="GLI17" s="142"/>
      <c r="GLJ17" s="142"/>
      <c r="GLK17" s="142"/>
      <c r="GLL17" s="142"/>
      <c r="GLM17" s="142"/>
      <c r="GLN17" s="142"/>
      <c r="GLO17" s="142"/>
      <c r="GLP17" s="142"/>
      <c r="GLQ17" s="142"/>
      <c r="GLR17" s="142"/>
      <c r="GLS17" s="142"/>
      <c r="GLT17" s="142"/>
      <c r="GLU17" s="142"/>
      <c r="GLV17" s="142"/>
      <c r="GLW17" s="142"/>
      <c r="GLX17" s="142"/>
      <c r="GLY17" s="142"/>
      <c r="GLZ17" s="142"/>
      <c r="GMA17" s="142"/>
      <c r="GMB17" s="142"/>
      <c r="GMC17" s="142"/>
      <c r="GMD17" s="142"/>
      <c r="GME17" s="142"/>
      <c r="GMF17" s="142"/>
      <c r="GMG17" s="142"/>
      <c r="GMH17" s="142"/>
      <c r="GMI17" s="142"/>
      <c r="GMJ17" s="142"/>
      <c r="GMK17" s="142"/>
      <c r="GML17" s="142"/>
      <c r="GMM17" s="142"/>
      <c r="GMN17" s="142"/>
      <c r="GMO17" s="142"/>
      <c r="GMP17" s="142"/>
      <c r="GMQ17" s="142"/>
      <c r="GMR17" s="142"/>
      <c r="GMS17" s="142"/>
      <c r="GMT17" s="142"/>
      <c r="GMU17" s="142"/>
      <c r="GMV17" s="142"/>
      <c r="GMW17" s="142"/>
      <c r="GMX17" s="142"/>
      <c r="GMY17" s="142"/>
      <c r="GMZ17" s="142"/>
      <c r="GNA17" s="142"/>
      <c r="GNB17" s="142"/>
      <c r="GNC17" s="142"/>
      <c r="GND17" s="142"/>
      <c r="GNE17" s="142"/>
      <c r="GNF17" s="142"/>
      <c r="GNG17" s="142"/>
      <c r="GNH17" s="142"/>
      <c r="GNI17" s="142"/>
      <c r="GNJ17" s="142"/>
      <c r="GNK17" s="142"/>
      <c r="GNL17" s="142"/>
      <c r="GNM17" s="142"/>
      <c r="GNN17" s="142"/>
      <c r="GNO17" s="142"/>
      <c r="GNP17" s="142"/>
      <c r="GNQ17" s="142"/>
      <c r="GNR17" s="142"/>
      <c r="GNS17" s="142"/>
      <c r="GNT17" s="142"/>
      <c r="GNU17" s="142"/>
      <c r="GNV17" s="142"/>
      <c r="GNW17" s="142"/>
      <c r="GNX17" s="142"/>
      <c r="GNY17" s="142"/>
      <c r="GNZ17" s="142"/>
      <c r="GOA17" s="142"/>
      <c r="GOB17" s="142"/>
      <c r="GOC17" s="142"/>
      <c r="GOD17" s="142"/>
      <c r="GOE17" s="142"/>
      <c r="GOF17" s="142"/>
      <c r="GOG17" s="142"/>
      <c r="GOH17" s="142"/>
      <c r="GOI17" s="142"/>
      <c r="GOJ17" s="142"/>
      <c r="GOK17" s="142"/>
      <c r="GOL17" s="142"/>
      <c r="GOM17" s="142"/>
      <c r="GON17" s="142"/>
      <c r="GOO17" s="142"/>
      <c r="GOP17" s="142"/>
      <c r="GOQ17" s="142"/>
      <c r="GOR17" s="142"/>
      <c r="GOS17" s="142"/>
      <c r="GOT17" s="142"/>
      <c r="GOU17" s="142"/>
      <c r="GOV17" s="142"/>
      <c r="GOW17" s="142"/>
      <c r="GOX17" s="142"/>
      <c r="GOY17" s="142"/>
      <c r="GOZ17" s="142"/>
      <c r="GPA17" s="142"/>
      <c r="GPB17" s="142"/>
      <c r="GPC17" s="142"/>
      <c r="GPD17" s="142"/>
      <c r="GPE17" s="142"/>
      <c r="GPF17" s="142"/>
      <c r="GPG17" s="142"/>
      <c r="GPH17" s="142"/>
      <c r="GPI17" s="142"/>
      <c r="GPJ17" s="142"/>
      <c r="GPK17" s="142"/>
      <c r="GPL17" s="142"/>
      <c r="GPM17" s="142"/>
      <c r="GPN17" s="142"/>
      <c r="GPO17" s="142"/>
      <c r="GPP17" s="142"/>
      <c r="GPQ17" s="142"/>
      <c r="GPR17" s="142"/>
      <c r="GPS17" s="142"/>
      <c r="GPT17" s="142"/>
      <c r="GPU17" s="142"/>
      <c r="GPV17" s="142"/>
      <c r="GPW17" s="142"/>
      <c r="GPX17" s="142"/>
      <c r="GPY17" s="142"/>
      <c r="GPZ17" s="142"/>
      <c r="GQA17" s="142"/>
      <c r="GQB17" s="142"/>
      <c r="GQC17" s="142"/>
      <c r="GQD17" s="142"/>
      <c r="GQE17" s="142"/>
      <c r="GQF17" s="142"/>
      <c r="GQG17" s="142"/>
      <c r="GQH17" s="142"/>
      <c r="GQI17" s="142"/>
      <c r="GQJ17" s="142"/>
      <c r="GQK17" s="142"/>
      <c r="GQL17" s="142"/>
      <c r="GQM17" s="142"/>
      <c r="GQN17" s="142"/>
      <c r="GQO17" s="142"/>
      <c r="GQP17" s="142"/>
      <c r="GQQ17" s="142"/>
      <c r="GQR17" s="142"/>
      <c r="GQS17" s="142"/>
      <c r="GQT17" s="142"/>
      <c r="GQU17" s="142"/>
      <c r="GQV17" s="142"/>
      <c r="GQW17" s="142"/>
      <c r="GQX17" s="142"/>
      <c r="GQY17" s="142"/>
      <c r="GQZ17" s="142"/>
      <c r="GRA17" s="142"/>
      <c r="GRB17" s="142"/>
      <c r="GRC17" s="142"/>
      <c r="GRD17" s="142"/>
      <c r="GRE17" s="142"/>
      <c r="GRF17" s="142"/>
      <c r="GRG17" s="142"/>
      <c r="GRH17" s="142"/>
      <c r="GRI17" s="142"/>
      <c r="GRJ17" s="142"/>
      <c r="GRK17" s="142"/>
      <c r="GRL17" s="142"/>
      <c r="GRM17" s="142"/>
      <c r="GRN17" s="142"/>
      <c r="GRO17" s="142"/>
      <c r="GRP17" s="142"/>
      <c r="GRQ17" s="142"/>
      <c r="GRR17" s="142"/>
      <c r="GRS17" s="142"/>
      <c r="GRT17" s="142"/>
      <c r="GRU17" s="142"/>
      <c r="GRV17" s="142"/>
      <c r="GRW17" s="142"/>
      <c r="GRX17" s="142"/>
      <c r="GRY17" s="142"/>
      <c r="GRZ17" s="142"/>
      <c r="GSA17" s="142"/>
      <c r="GSB17" s="142"/>
      <c r="GSC17" s="142"/>
      <c r="GSD17" s="142"/>
      <c r="GSE17" s="142"/>
      <c r="GSF17" s="142"/>
      <c r="GSG17" s="142"/>
      <c r="GSH17" s="142"/>
      <c r="GSI17" s="142"/>
      <c r="GSJ17" s="142"/>
      <c r="GSK17" s="142"/>
      <c r="GSL17" s="142"/>
      <c r="GSM17" s="142"/>
      <c r="GSN17" s="142"/>
      <c r="GSO17" s="142"/>
      <c r="GSP17" s="142"/>
      <c r="GSQ17" s="142"/>
      <c r="GSR17" s="142"/>
      <c r="GSS17" s="142"/>
      <c r="GST17" s="142"/>
      <c r="GSU17" s="142"/>
      <c r="GSV17" s="142"/>
      <c r="GSW17" s="142"/>
      <c r="GSX17" s="142"/>
      <c r="GSY17" s="142"/>
      <c r="GSZ17" s="142"/>
      <c r="GTA17" s="142"/>
      <c r="GTB17" s="142"/>
      <c r="GTC17" s="142"/>
      <c r="GTD17" s="142"/>
      <c r="GTE17" s="142"/>
      <c r="GTF17" s="142"/>
      <c r="GTG17" s="142"/>
      <c r="GTH17" s="142"/>
      <c r="GTI17" s="142"/>
      <c r="GTJ17" s="142"/>
      <c r="GTK17" s="142"/>
      <c r="GTL17" s="142"/>
      <c r="GTM17" s="142"/>
      <c r="GTN17" s="142"/>
      <c r="GTO17" s="142"/>
      <c r="GTP17" s="142"/>
      <c r="GTQ17" s="142"/>
      <c r="GTR17" s="142"/>
      <c r="GTS17" s="142"/>
      <c r="GTT17" s="142"/>
      <c r="GTU17" s="142"/>
      <c r="GTV17" s="142"/>
      <c r="GTW17" s="142"/>
      <c r="GTX17" s="142"/>
      <c r="GTY17" s="142"/>
      <c r="GTZ17" s="142"/>
      <c r="GUA17" s="142"/>
      <c r="GUB17" s="142"/>
      <c r="GUC17" s="142"/>
      <c r="GUD17" s="142"/>
      <c r="GUE17" s="142"/>
      <c r="GUF17" s="142"/>
      <c r="GUG17" s="142"/>
      <c r="GUH17" s="142"/>
      <c r="GUI17" s="142"/>
      <c r="GUJ17" s="142"/>
      <c r="GUK17" s="142"/>
      <c r="GUL17" s="142"/>
      <c r="GUM17" s="142"/>
      <c r="GUN17" s="142"/>
      <c r="GUO17" s="142"/>
      <c r="GUP17" s="142"/>
      <c r="GUQ17" s="142"/>
      <c r="GUR17" s="142"/>
      <c r="GUS17" s="142"/>
      <c r="GUT17" s="142"/>
      <c r="GUU17" s="142"/>
      <c r="GUV17" s="142"/>
      <c r="GUW17" s="142"/>
      <c r="GUX17" s="142"/>
      <c r="GUY17" s="142"/>
      <c r="GUZ17" s="142"/>
      <c r="GVA17" s="142"/>
      <c r="GVB17" s="142"/>
      <c r="GVC17" s="142"/>
      <c r="GVD17" s="142"/>
      <c r="GVE17" s="142"/>
      <c r="GVF17" s="142"/>
      <c r="GVG17" s="142"/>
      <c r="GVH17" s="142"/>
      <c r="GVI17" s="142"/>
      <c r="GVJ17" s="142"/>
      <c r="GVK17" s="142"/>
      <c r="GVL17" s="142"/>
      <c r="GVM17" s="142"/>
      <c r="GVN17" s="142"/>
      <c r="GVO17" s="142"/>
      <c r="GVP17" s="142"/>
      <c r="GVQ17" s="142"/>
      <c r="GVR17" s="142"/>
      <c r="GVS17" s="142"/>
      <c r="GVT17" s="142"/>
      <c r="GVU17" s="142"/>
      <c r="GVV17" s="142"/>
      <c r="GVW17" s="142"/>
      <c r="GVX17" s="142"/>
      <c r="GVY17" s="142"/>
      <c r="GVZ17" s="142"/>
      <c r="GWA17" s="142"/>
      <c r="GWB17" s="142"/>
      <c r="GWC17" s="142"/>
      <c r="GWD17" s="142"/>
      <c r="GWE17" s="142"/>
      <c r="GWF17" s="142"/>
      <c r="GWG17" s="142"/>
      <c r="GWH17" s="142"/>
      <c r="GWI17" s="142"/>
      <c r="GWJ17" s="142"/>
      <c r="GWK17" s="142"/>
      <c r="GWL17" s="142"/>
      <c r="GWM17" s="142"/>
      <c r="GWN17" s="142"/>
      <c r="GWO17" s="142"/>
      <c r="GWP17" s="142"/>
      <c r="GWQ17" s="142"/>
      <c r="GWR17" s="142"/>
      <c r="GWS17" s="142"/>
      <c r="GWT17" s="142"/>
      <c r="GWU17" s="142"/>
      <c r="GWV17" s="142"/>
      <c r="GWW17" s="142"/>
      <c r="GWX17" s="142"/>
      <c r="GWY17" s="142"/>
      <c r="GWZ17" s="142"/>
      <c r="GXA17" s="142"/>
      <c r="GXB17" s="142"/>
      <c r="GXC17" s="142"/>
      <c r="GXD17" s="142"/>
      <c r="GXE17" s="142"/>
      <c r="GXF17" s="142"/>
      <c r="GXG17" s="142"/>
      <c r="GXH17" s="142"/>
      <c r="GXI17" s="142"/>
      <c r="GXJ17" s="142"/>
      <c r="GXK17" s="142"/>
      <c r="GXL17" s="142"/>
      <c r="GXM17" s="142"/>
      <c r="GXN17" s="142"/>
      <c r="GXO17" s="142"/>
      <c r="GXP17" s="142"/>
      <c r="GXQ17" s="142"/>
      <c r="GXR17" s="142"/>
      <c r="GXS17" s="142"/>
      <c r="GXT17" s="142"/>
      <c r="GXU17" s="142"/>
      <c r="GXV17" s="142"/>
      <c r="GXW17" s="142"/>
      <c r="GXX17" s="142"/>
      <c r="GXY17" s="142"/>
      <c r="GXZ17" s="142"/>
      <c r="GYA17" s="142"/>
      <c r="GYB17" s="142"/>
      <c r="GYC17" s="142"/>
      <c r="GYD17" s="142"/>
      <c r="GYE17" s="142"/>
      <c r="GYF17" s="142"/>
      <c r="GYG17" s="142"/>
      <c r="GYH17" s="142"/>
      <c r="GYI17" s="142"/>
      <c r="GYJ17" s="142"/>
      <c r="GYK17" s="142"/>
      <c r="GYL17" s="142"/>
      <c r="GYM17" s="142"/>
      <c r="GYN17" s="142"/>
      <c r="GYO17" s="142"/>
      <c r="GYP17" s="142"/>
      <c r="GYQ17" s="142"/>
      <c r="GYR17" s="142"/>
      <c r="GYS17" s="142"/>
      <c r="GYT17" s="142"/>
      <c r="GYU17" s="142"/>
      <c r="GYV17" s="142"/>
      <c r="GYW17" s="142"/>
      <c r="GYX17" s="142"/>
      <c r="GYY17" s="142"/>
      <c r="GYZ17" s="142"/>
      <c r="GZA17" s="142"/>
      <c r="GZB17" s="142"/>
      <c r="GZC17" s="142"/>
      <c r="GZD17" s="142"/>
      <c r="GZE17" s="142"/>
      <c r="GZF17" s="142"/>
      <c r="GZG17" s="142"/>
      <c r="GZH17" s="142"/>
      <c r="GZI17" s="142"/>
      <c r="GZJ17" s="142"/>
      <c r="GZK17" s="142"/>
      <c r="GZL17" s="142"/>
      <c r="GZM17" s="142"/>
      <c r="GZN17" s="142"/>
      <c r="GZO17" s="142"/>
      <c r="GZP17" s="142"/>
      <c r="GZQ17" s="142"/>
      <c r="GZR17" s="142"/>
      <c r="GZS17" s="142"/>
      <c r="GZT17" s="142"/>
      <c r="GZU17" s="142"/>
      <c r="GZV17" s="142"/>
      <c r="GZW17" s="142"/>
      <c r="GZX17" s="142"/>
      <c r="GZY17" s="142"/>
      <c r="GZZ17" s="142"/>
      <c r="HAA17" s="142"/>
      <c r="HAB17" s="142"/>
      <c r="HAC17" s="142"/>
      <c r="HAD17" s="142"/>
      <c r="HAE17" s="142"/>
      <c r="HAF17" s="142"/>
      <c r="HAG17" s="142"/>
      <c r="HAH17" s="142"/>
      <c r="HAI17" s="142"/>
      <c r="HAJ17" s="142"/>
      <c r="HAK17" s="142"/>
      <c r="HAL17" s="142"/>
      <c r="HAM17" s="142"/>
      <c r="HAN17" s="142"/>
      <c r="HAO17" s="142"/>
      <c r="HAP17" s="142"/>
      <c r="HAQ17" s="142"/>
      <c r="HAR17" s="142"/>
      <c r="HAS17" s="142"/>
      <c r="HAT17" s="142"/>
      <c r="HAU17" s="142"/>
      <c r="HAV17" s="142"/>
      <c r="HAW17" s="142"/>
      <c r="HAX17" s="142"/>
      <c r="HAY17" s="142"/>
      <c r="HAZ17" s="142"/>
      <c r="HBA17" s="142"/>
      <c r="HBB17" s="142"/>
      <c r="HBC17" s="142"/>
      <c r="HBD17" s="142"/>
      <c r="HBE17" s="142"/>
      <c r="HBF17" s="142"/>
      <c r="HBG17" s="142"/>
      <c r="HBH17" s="142"/>
      <c r="HBI17" s="142"/>
      <c r="HBJ17" s="142"/>
      <c r="HBK17" s="142"/>
      <c r="HBL17" s="142"/>
      <c r="HBM17" s="142"/>
      <c r="HBN17" s="142"/>
      <c r="HBO17" s="142"/>
      <c r="HBP17" s="142"/>
      <c r="HBQ17" s="142"/>
      <c r="HBR17" s="142"/>
      <c r="HBS17" s="142"/>
      <c r="HBT17" s="142"/>
      <c r="HBU17" s="142"/>
      <c r="HBV17" s="142"/>
      <c r="HBW17" s="142"/>
      <c r="HBX17" s="142"/>
      <c r="HBY17" s="142"/>
      <c r="HBZ17" s="142"/>
      <c r="HCA17" s="142"/>
      <c r="HCB17" s="142"/>
      <c r="HCC17" s="142"/>
      <c r="HCD17" s="142"/>
      <c r="HCE17" s="142"/>
      <c r="HCF17" s="142"/>
      <c r="HCG17" s="142"/>
      <c r="HCH17" s="142"/>
      <c r="HCI17" s="142"/>
      <c r="HCJ17" s="142"/>
      <c r="HCK17" s="142"/>
      <c r="HCL17" s="142"/>
      <c r="HCM17" s="142"/>
      <c r="HCN17" s="142"/>
      <c r="HCO17" s="142"/>
      <c r="HCP17" s="142"/>
      <c r="HCQ17" s="142"/>
      <c r="HCR17" s="142"/>
      <c r="HCS17" s="142"/>
      <c r="HCT17" s="142"/>
      <c r="HCU17" s="142"/>
      <c r="HCV17" s="142"/>
      <c r="HCW17" s="142"/>
      <c r="HCX17" s="142"/>
      <c r="HCY17" s="142"/>
      <c r="HCZ17" s="142"/>
      <c r="HDA17" s="142"/>
      <c r="HDB17" s="142"/>
      <c r="HDC17" s="142"/>
      <c r="HDD17" s="142"/>
      <c r="HDE17" s="142"/>
      <c r="HDF17" s="142"/>
      <c r="HDG17" s="142"/>
      <c r="HDH17" s="142"/>
      <c r="HDI17" s="142"/>
      <c r="HDJ17" s="142"/>
      <c r="HDK17" s="142"/>
      <c r="HDL17" s="142"/>
      <c r="HDM17" s="142"/>
      <c r="HDN17" s="142"/>
      <c r="HDO17" s="142"/>
      <c r="HDP17" s="142"/>
      <c r="HDQ17" s="142"/>
      <c r="HDR17" s="142"/>
      <c r="HDS17" s="142"/>
      <c r="HDT17" s="142"/>
      <c r="HDU17" s="142"/>
      <c r="HDV17" s="142"/>
      <c r="HDW17" s="142"/>
      <c r="HDX17" s="142"/>
      <c r="HDY17" s="142"/>
      <c r="HDZ17" s="142"/>
      <c r="HEA17" s="142"/>
      <c r="HEB17" s="142"/>
      <c r="HEC17" s="142"/>
      <c r="HED17" s="142"/>
      <c r="HEE17" s="142"/>
      <c r="HEF17" s="142"/>
      <c r="HEG17" s="142"/>
      <c r="HEH17" s="142"/>
      <c r="HEI17" s="142"/>
      <c r="HEJ17" s="142"/>
      <c r="HEK17" s="142"/>
      <c r="HEL17" s="142"/>
      <c r="HEM17" s="142"/>
      <c r="HEN17" s="142"/>
      <c r="HEO17" s="142"/>
      <c r="HEP17" s="142"/>
      <c r="HEQ17" s="142"/>
      <c r="HER17" s="142"/>
      <c r="HES17" s="142"/>
      <c r="HET17" s="142"/>
      <c r="HEU17" s="142"/>
      <c r="HEV17" s="142"/>
      <c r="HEW17" s="142"/>
      <c r="HEX17" s="142"/>
      <c r="HEY17" s="142"/>
      <c r="HEZ17" s="142"/>
      <c r="HFA17" s="142"/>
      <c r="HFB17" s="142"/>
      <c r="HFC17" s="142"/>
      <c r="HFD17" s="142"/>
      <c r="HFE17" s="142"/>
      <c r="HFF17" s="142"/>
      <c r="HFG17" s="142"/>
      <c r="HFH17" s="142"/>
      <c r="HFI17" s="142"/>
      <c r="HFJ17" s="142"/>
      <c r="HFK17" s="142"/>
      <c r="HFL17" s="142"/>
      <c r="HFM17" s="142"/>
      <c r="HFN17" s="142"/>
      <c r="HFO17" s="142"/>
      <c r="HFP17" s="142"/>
      <c r="HFQ17" s="142"/>
      <c r="HFR17" s="142"/>
      <c r="HFS17" s="142"/>
      <c r="HFT17" s="142"/>
      <c r="HFU17" s="142"/>
      <c r="HFV17" s="142"/>
      <c r="HFW17" s="142"/>
      <c r="HFX17" s="142"/>
      <c r="HFY17" s="142"/>
      <c r="HFZ17" s="142"/>
      <c r="HGA17" s="142"/>
      <c r="HGB17" s="142"/>
      <c r="HGC17" s="142"/>
      <c r="HGD17" s="142"/>
      <c r="HGE17" s="142"/>
      <c r="HGF17" s="142"/>
      <c r="HGG17" s="142"/>
      <c r="HGH17" s="142"/>
      <c r="HGI17" s="142"/>
      <c r="HGJ17" s="142"/>
      <c r="HGK17" s="142"/>
      <c r="HGL17" s="142"/>
      <c r="HGM17" s="142"/>
      <c r="HGN17" s="142"/>
      <c r="HGO17" s="142"/>
      <c r="HGP17" s="142"/>
      <c r="HGQ17" s="142"/>
      <c r="HGR17" s="142"/>
      <c r="HGS17" s="142"/>
      <c r="HGT17" s="142"/>
      <c r="HGU17" s="142"/>
      <c r="HGV17" s="142"/>
      <c r="HGW17" s="142"/>
      <c r="HGX17" s="142"/>
      <c r="HGY17" s="142"/>
      <c r="HGZ17" s="142"/>
      <c r="HHA17" s="142"/>
      <c r="HHB17" s="142"/>
      <c r="HHC17" s="142"/>
      <c r="HHD17" s="142"/>
      <c r="HHE17" s="142"/>
      <c r="HHF17" s="142"/>
      <c r="HHG17" s="142"/>
      <c r="HHH17" s="142"/>
      <c r="HHI17" s="142"/>
      <c r="HHJ17" s="142"/>
      <c r="HHK17" s="142"/>
      <c r="HHL17" s="142"/>
      <c r="HHM17" s="142"/>
      <c r="HHN17" s="142"/>
      <c r="HHO17" s="142"/>
      <c r="HHP17" s="142"/>
      <c r="HHQ17" s="142"/>
      <c r="HHR17" s="142"/>
      <c r="HHS17" s="142"/>
      <c r="HHT17" s="142"/>
      <c r="HHU17" s="142"/>
      <c r="HHV17" s="142"/>
      <c r="HHW17" s="142"/>
      <c r="HHX17" s="142"/>
      <c r="HHY17" s="142"/>
      <c r="HHZ17" s="142"/>
      <c r="HIA17" s="142"/>
      <c r="HIB17" s="142"/>
      <c r="HIC17" s="142"/>
      <c r="HID17" s="142"/>
      <c r="HIE17" s="142"/>
      <c r="HIF17" s="142"/>
      <c r="HIG17" s="142"/>
      <c r="HIH17" s="142"/>
      <c r="HII17" s="142"/>
      <c r="HIJ17" s="142"/>
      <c r="HIK17" s="142"/>
      <c r="HIL17" s="142"/>
      <c r="HIM17" s="142"/>
      <c r="HIN17" s="142"/>
      <c r="HIO17" s="142"/>
      <c r="HIP17" s="142"/>
      <c r="HIQ17" s="142"/>
      <c r="HIR17" s="142"/>
      <c r="HIS17" s="142"/>
      <c r="HIT17" s="142"/>
      <c r="HIU17" s="142"/>
      <c r="HIV17" s="142"/>
      <c r="HIW17" s="142"/>
      <c r="HIX17" s="142"/>
      <c r="HIY17" s="142"/>
      <c r="HIZ17" s="142"/>
      <c r="HJA17" s="142"/>
      <c r="HJB17" s="142"/>
      <c r="HJC17" s="142"/>
      <c r="HJD17" s="142"/>
      <c r="HJE17" s="142"/>
      <c r="HJF17" s="142"/>
      <c r="HJG17" s="142"/>
      <c r="HJH17" s="142"/>
      <c r="HJI17" s="142"/>
      <c r="HJJ17" s="142"/>
      <c r="HJK17" s="142"/>
      <c r="HJL17" s="142"/>
      <c r="HJM17" s="142"/>
      <c r="HJN17" s="142"/>
      <c r="HJO17" s="142"/>
      <c r="HJP17" s="142"/>
      <c r="HJQ17" s="142"/>
      <c r="HJR17" s="142"/>
      <c r="HJS17" s="142"/>
      <c r="HJT17" s="142"/>
      <c r="HJU17" s="142"/>
      <c r="HJV17" s="142"/>
      <c r="HJW17" s="142"/>
      <c r="HJX17" s="142"/>
      <c r="HJY17" s="142"/>
      <c r="HJZ17" s="142"/>
      <c r="HKA17" s="142"/>
      <c r="HKB17" s="142"/>
      <c r="HKC17" s="142"/>
      <c r="HKD17" s="142"/>
      <c r="HKE17" s="142"/>
      <c r="HKF17" s="142"/>
      <c r="HKG17" s="142"/>
      <c r="HKH17" s="142"/>
      <c r="HKI17" s="142"/>
      <c r="HKJ17" s="142"/>
      <c r="HKK17" s="142"/>
      <c r="HKL17" s="142"/>
      <c r="HKM17" s="142"/>
      <c r="HKN17" s="142"/>
      <c r="HKO17" s="142"/>
      <c r="HKP17" s="142"/>
      <c r="HKQ17" s="142"/>
      <c r="HKR17" s="142"/>
      <c r="HKS17" s="142"/>
      <c r="HKT17" s="142"/>
      <c r="HKU17" s="142"/>
      <c r="HKV17" s="142"/>
      <c r="HKW17" s="142"/>
      <c r="HKX17" s="142"/>
      <c r="HKY17" s="142"/>
      <c r="HKZ17" s="142"/>
      <c r="HLA17" s="142"/>
      <c r="HLB17" s="142"/>
      <c r="HLC17" s="142"/>
      <c r="HLD17" s="142"/>
      <c r="HLE17" s="142"/>
      <c r="HLF17" s="142"/>
      <c r="HLG17" s="142"/>
      <c r="HLH17" s="142"/>
      <c r="HLI17" s="142"/>
      <c r="HLJ17" s="142"/>
      <c r="HLK17" s="142"/>
      <c r="HLL17" s="142"/>
      <c r="HLM17" s="142"/>
      <c r="HLN17" s="142"/>
      <c r="HLO17" s="142"/>
      <c r="HLP17" s="142"/>
      <c r="HLQ17" s="142"/>
      <c r="HLR17" s="142"/>
      <c r="HLS17" s="142"/>
      <c r="HLT17" s="142"/>
      <c r="HLU17" s="142"/>
      <c r="HLV17" s="142"/>
      <c r="HLW17" s="142"/>
      <c r="HLX17" s="142"/>
      <c r="HLY17" s="142"/>
      <c r="HLZ17" s="142"/>
      <c r="HMA17" s="142"/>
      <c r="HMB17" s="142"/>
      <c r="HMC17" s="142"/>
      <c r="HMD17" s="142"/>
      <c r="HME17" s="142"/>
      <c r="HMF17" s="142"/>
      <c r="HMG17" s="142"/>
      <c r="HMH17" s="142"/>
      <c r="HMI17" s="142"/>
      <c r="HMJ17" s="142"/>
      <c r="HMK17" s="142"/>
      <c r="HML17" s="142"/>
      <c r="HMM17" s="142"/>
      <c r="HMN17" s="142"/>
      <c r="HMO17" s="142"/>
      <c r="HMP17" s="142"/>
      <c r="HMQ17" s="142"/>
      <c r="HMR17" s="142"/>
      <c r="HMS17" s="142"/>
      <c r="HMT17" s="142"/>
      <c r="HMU17" s="142"/>
      <c r="HMV17" s="142"/>
      <c r="HMW17" s="142"/>
      <c r="HMX17" s="142"/>
      <c r="HMY17" s="142"/>
      <c r="HMZ17" s="142"/>
      <c r="HNA17" s="142"/>
      <c r="HNB17" s="142"/>
      <c r="HNC17" s="142"/>
      <c r="HND17" s="142"/>
      <c r="HNE17" s="142"/>
      <c r="HNF17" s="142"/>
      <c r="HNG17" s="142"/>
      <c r="HNH17" s="142"/>
      <c r="HNI17" s="142"/>
      <c r="HNJ17" s="142"/>
      <c r="HNK17" s="142"/>
      <c r="HNL17" s="142"/>
      <c r="HNM17" s="142"/>
      <c r="HNN17" s="142"/>
      <c r="HNO17" s="142"/>
      <c r="HNP17" s="142"/>
      <c r="HNQ17" s="142"/>
      <c r="HNR17" s="142"/>
      <c r="HNS17" s="142"/>
      <c r="HNT17" s="142"/>
      <c r="HNU17" s="142"/>
      <c r="HNV17" s="142"/>
      <c r="HNW17" s="142"/>
      <c r="HNX17" s="142"/>
      <c r="HNY17" s="142"/>
      <c r="HNZ17" s="142"/>
      <c r="HOA17" s="142"/>
      <c r="HOB17" s="142"/>
      <c r="HOC17" s="142"/>
      <c r="HOD17" s="142"/>
      <c r="HOE17" s="142"/>
      <c r="HOF17" s="142"/>
      <c r="HOG17" s="142"/>
      <c r="HOH17" s="142"/>
      <c r="HOI17" s="142"/>
      <c r="HOJ17" s="142"/>
      <c r="HOK17" s="142"/>
      <c r="HOL17" s="142"/>
      <c r="HOM17" s="142"/>
      <c r="HON17" s="142"/>
      <c r="HOO17" s="142"/>
      <c r="HOP17" s="142"/>
      <c r="HOQ17" s="142"/>
      <c r="HOR17" s="142"/>
      <c r="HOS17" s="142"/>
      <c r="HOT17" s="142"/>
      <c r="HOU17" s="142"/>
      <c r="HOV17" s="142"/>
      <c r="HOW17" s="142"/>
      <c r="HOX17" s="142"/>
      <c r="HOY17" s="142"/>
      <c r="HOZ17" s="142"/>
      <c r="HPA17" s="142"/>
      <c r="HPB17" s="142"/>
      <c r="HPC17" s="142"/>
      <c r="HPD17" s="142"/>
      <c r="HPE17" s="142"/>
      <c r="HPF17" s="142"/>
      <c r="HPG17" s="142"/>
      <c r="HPH17" s="142"/>
      <c r="HPI17" s="142"/>
      <c r="HPJ17" s="142"/>
      <c r="HPK17" s="142"/>
      <c r="HPL17" s="142"/>
      <c r="HPM17" s="142"/>
      <c r="HPN17" s="142"/>
      <c r="HPO17" s="142"/>
      <c r="HPP17" s="142"/>
      <c r="HPQ17" s="142"/>
      <c r="HPR17" s="142"/>
      <c r="HPS17" s="142"/>
      <c r="HPT17" s="142"/>
      <c r="HPU17" s="142"/>
      <c r="HPV17" s="142"/>
      <c r="HPW17" s="142"/>
      <c r="HPX17" s="142"/>
      <c r="HPY17" s="142"/>
      <c r="HPZ17" s="142"/>
      <c r="HQA17" s="142"/>
      <c r="HQB17" s="142"/>
      <c r="HQC17" s="142"/>
      <c r="HQD17" s="142"/>
      <c r="HQE17" s="142"/>
      <c r="HQF17" s="142"/>
      <c r="HQG17" s="142"/>
      <c r="HQH17" s="142"/>
      <c r="HQI17" s="142"/>
      <c r="HQJ17" s="142"/>
      <c r="HQK17" s="142"/>
      <c r="HQL17" s="142"/>
      <c r="HQM17" s="142"/>
      <c r="HQN17" s="142"/>
      <c r="HQO17" s="142"/>
      <c r="HQP17" s="142"/>
      <c r="HQQ17" s="142"/>
      <c r="HQR17" s="142"/>
      <c r="HQS17" s="142"/>
      <c r="HQT17" s="142"/>
      <c r="HQU17" s="142"/>
      <c r="HQV17" s="142"/>
      <c r="HQW17" s="142"/>
      <c r="HQX17" s="142"/>
      <c r="HQY17" s="142"/>
      <c r="HQZ17" s="142"/>
      <c r="HRA17" s="142"/>
      <c r="HRB17" s="142"/>
      <c r="HRC17" s="142"/>
      <c r="HRD17" s="142"/>
      <c r="HRE17" s="142"/>
      <c r="HRF17" s="142"/>
      <c r="HRG17" s="142"/>
      <c r="HRH17" s="142"/>
      <c r="HRI17" s="142"/>
      <c r="HRJ17" s="142"/>
      <c r="HRK17" s="142"/>
      <c r="HRL17" s="142"/>
      <c r="HRM17" s="142"/>
      <c r="HRN17" s="142"/>
      <c r="HRO17" s="142"/>
      <c r="HRP17" s="142"/>
      <c r="HRQ17" s="142"/>
      <c r="HRR17" s="142"/>
      <c r="HRS17" s="142"/>
      <c r="HRT17" s="142"/>
      <c r="HRU17" s="142"/>
      <c r="HRV17" s="142"/>
      <c r="HRW17" s="142"/>
      <c r="HRX17" s="142"/>
      <c r="HRY17" s="142"/>
      <c r="HRZ17" s="142"/>
      <c r="HSA17" s="142"/>
      <c r="HSB17" s="142"/>
      <c r="HSC17" s="142"/>
      <c r="HSD17" s="142"/>
      <c r="HSE17" s="142"/>
      <c r="HSF17" s="142"/>
      <c r="HSG17" s="142"/>
      <c r="HSH17" s="142"/>
      <c r="HSI17" s="142"/>
      <c r="HSJ17" s="142"/>
      <c r="HSK17" s="142"/>
      <c r="HSL17" s="142"/>
      <c r="HSM17" s="142"/>
      <c r="HSN17" s="142"/>
      <c r="HSO17" s="142"/>
      <c r="HSP17" s="142"/>
      <c r="HSQ17" s="142"/>
      <c r="HSR17" s="142"/>
      <c r="HSS17" s="142"/>
      <c r="HST17" s="142"/>
      <c r="HSU17" s="142"/>
      <c r="HSV17" s="142"/>
      <c r="HSW17" s="142"/>
      <c r="HSX17" s="142"/>
      <c r="HSY17" s="142"/>
      <c r="HSZ17" s="142"/>
      <c r="HTA17" s="142"/>
      <c r="HTB17" s="142"/>
      <c r="HTC17" s="142"/>
      <c r="HTD17" s="142"/>
      <c r="HTE17" s="142"/>
      <c r="HTF17" s="142"/>
      <c r="HTG17" s="142"/>
      <c r="HTH17" s="142"/>
      <c r="HTI17" s="142"/>
      <c r="HTJ17" s="142"/>
      <c r="HTK17" s="142"/>
      <c r="HTL17" s="142"/>
      <c r="HTM17" s="142"/>
      <c r="HTN17" s="142"/>
      <c r="HTO17" s="142"/>
      <c r="HTP17" s="142"/>
      <c r="HTQ17" s="142"/>
      <c r="HTR17" s="142"/>
      <c r="HTS17" s="142"/>
      <c r="HTT17" s="142"/>
      <c r="HTU17" s="142"/>
      <c r="HTV17" s="142"/>
      <c r="HTW17" s="142"/>
      <c r="HTX17" s="142"/>
      <c r="HTY17" s="142"/>
      <c r="HTZ17" s="142"/>
      <c r="HUA17" s="142"/>
      <c r="HUB17" s="142"/>
      <c r="HUC17" s="142"/>
      <c r="HUD17" s="142"/>
      <c r="HUE17" s="142"/>
      <c r="HUF17" s="142"/>
      <c r="HUG17" s="142"/>
      <c r="HUH17" s="142"/>
      <c r="HUI17" s="142"/>
      <c r="HUJ17" s="142"/>
      <c r="HUK17" s="142"/>
      <c r="HUL17" s="142"/>
      <c r="HUM17" s="142"/>
      <c r="HUN17" s="142"/>
      <c r="HUO17" s="142"/>
      <c r="HUP17" s="142"/>
      <c r="HUQ17" s="142"/>
      <c r="HUR17" s="142"/>
      <c r="HUS17" s="142"/>
      <c r="HUT17" s="142"/>
      <c r="HUU17" s="142"/>
      <c r="HUV17" s="142"/>
      <c r="HUW17" s="142"/>
      <c r="HUX17" s="142"/>
      <c r="HUY17" s="142"/>
      <c r="HUZ17" s="142"/>
      <c r="HVA17" s="142"/>
      <c r="HVB17" s="142"/>
      <c r="HVC17" s="142"/>
      <c r="HVD17" s="142"/>
      <c r="HVE17" s="142"/>
      <c r="HVF17" s="142"/>
      <c r="HVG17" s="142"/>
      <c r="HVH17" s="142"/>
      <c r="HVI17" s="142"/>
      <c r="HVJ17" s="142"/>
      <c r="HVK17" s="142"/>
      <c r="HVL17" s="142"/>
      <c r="HVM17" s="142"/>
      <c r="HVN17" s="142"/>
      <c r="HVO17" s="142"/>
      <c r="HVP17" s="142"/>
      <c r="HVQ17" s="142"/>
      <c r="HVR17" s="142"/>
      <c r="HVS17" s="142"/>
      <c r="HVT17" s="142"/>
      <c r="HVU17" s="142"/>
      <c r="HVV17" s="142"/>
      <c r="HVW17" s="142"/>
      <c r="HVX17" s="142"/>
      <c r="HVY17" s="142"/>
      <c r="HVZ17" s="142"/>
      <c r="HWA17" s="142"/>
      <c r="HWB17" s="142"/>
      <c r="HWC17" s="142"/>
      <c r="HWD17" s="142"/>
      <c r="HWE17" s="142"/>
      <c r="HWF17" s="142"/>
      <c r="HWG17" s="142"/>
      <c r="HWH17" s="142"/>
      <c r="HWI17" s="142"/>
      <c r="HWJ17" s="142"/>
      <c r="HWK17" s="142"/>
      <c r="HWL17" s="142"/>
      <c r="HWM17" s="142"/>
      <c r="HWN17" s="142"/>
      <c r="HWO17" s="142"/>
      <c r="HWP17" s="142"/>
      <c r="HWQ17" s="142"/>
      <c r="HWR17" s="142"/>
      <c r="HWS17" s="142"/>
      <c r="HWT17" s="142"/>
      <c r="HWU17" s="142"/>
      <c r="HWV17" s="142"/>
      <c r="HWW17" s="142"/>
      <c r="HWX17" s="142"/>
      <c r="HWY17" s="142"/>
      <c r="HWZ17" s="142"/>
      <c r="HXA17" s="142"/>
      <c r="HXB17" s="142"/>
      <c r="HXC17" s="142"/>
      <c r="HXD17" s="142"/>
      <c r="HXE17" s="142"/>
      <c r="HXF17" s="142"/>
      <c r="HXG17" s="142"/>
      <c r="HXH17" s="142"/>
      <c r="HXI17" s="142"/>
      <c r="HXJ17" s="142"/>
      <c r="HXK17" s="142"/>
      <c r="HXL17" s="142"/>
      <c r="HXM17" s="142"/>
      <c r="HXN17" s="142"/>
      <c r="HXO17" s="142"/>
      <c r="HXP17" s="142"/>
      <c r="HXQ17" s="142"/>
      <c r="HXR17" s="142"/>
      <c r="HXS17" s="142"/>
      <c r="HXT17" s="142"/>
      <c r="HXU17" s="142"/>
      <c r="HXV17" s="142"/>
      <c r="HXW17" s="142"/>
      <c r="HXX17" s="142"/>
      <c r="HXY17" s="142"/>
      <c r="HXZ17" s="142"/>
      <c r="HYA17" s="142"/>
      <c r="HYB17" s="142"/>
      <c r="HYC17" s="142"/>
      <c r="HYD17" s="142"/>
      <c r="HYE17" s="142"/>
      <c r="HYF17" s="142"/>
      <c r="HYG17" s="142"/>
      <c r="HYH17" s="142"/>
      <c r="HYI17" s="142"/>
      <c r="HYJ17" s="142"/>
      <c r="HYK17" s="142"/>
      <c r="HYL17" s="142"/>
      <c r="HYM17" s="142"/>
      <c r="HYN17" s="142"/>
      <c r="HYO17" s="142"/>
      <c r="HYP17" s="142"/>
      <c r="HYQ17" s="142"/>
      <c r="HYR17" s="142"/>
      <c r="HYS17" s="142"/>
      <c r="HYT17" s="142"/>
      <c r="HYU17" s="142"/>
      <c r="HYV17" s="142"/>
      <c r="HYW17" s="142"/>
      <c r="HYX17" s="142"/>
      <c r="HYY17" s="142"/>
      <c r="HYZ17" s="142"/>
      <c r="HZA17" s="142"/>
      <c r="HZB17" s="142"/>
      <c r="HZC17" s="142"/>
      <c r="HZD17" s="142"/>
      <c r="HZE17" s="142"/>
      <c r="HZF17" s="142"/>
      <c r="HZG17" s="142"/>
      <c r="HZH17" s="142"/>
      <c r="HZI17" s="142"/>
      <c r="HZJ17" s="142"/>
      <c r="HZK17" s="142"/>
      <c r="HZL17" s="142"/>
      <c r="HZM17" s="142"/>
      <c r="HZN17" s="142"/>
      <c r="HZO17" s="142"/>
      <c r="HZP17" s="142"/>
      <c r="HZQ17" s="142"/>
      <c r="HZR17" s="142"/>
      <c r="HZS17" s="142"/>
      <c r="HZT17" s="142"/>
      <c r="HZU17" s="142"/>
      <c r="HZV17" s="142"/>
      <c r="HZW17" s="142"/>
      <c r="HZX17" s="142"/>
      <c r="HZY17" s="142"/>
      <c r="HZZ17" s="142"/>
      <c r="IAA17" s="142"/>
      <c r="IAB17" s="142"/>
      <c r="IAC17" s="142"/>
      <c r="IAD17" s="142"/>
      <c r="IAE17" s="142"/>
      <c r="IAF17" s="142"/>
      <c r="IAG17" s="142"/>
      <c r="IAH17" s="142"/>
      <c r="IAI17" s="142"/>
      <c r="IAJ17" s="142"/>
      <c r="IAK17" s="142"/>
      <c r="IAL17" s="142"/>
      <c r="IAM17" s="142"/>
      <c r="IAN17" s="142"/>
      <c r="IAO17" s="142"/>
      <c r="IAP17" s="142"/>
      <c r="IAQ17" s="142"/>
      <c r="IAR17" s="142"/>
      <c r="IAS17" s="142"/>
      <c r="IAT17" s="142"/>
      <c r="IAU17" s="142"/>
      <c r="IAV17" s="142"/>
      <c r="IAW17" s="142"/>
      <c r="IAX17" s="142"/>
      <c r="IAY17" s="142"/>
      <c r="IAZ17" s="142"/>
      <c r="IBA17" s="142"/>
      <c r="IBB17" s="142"/>
      <c r="IBC17" s="142"/>
      <c r="IBD17" s="142"/>
      <c r="IBE17" s="142"/>
      <c r="IBF17" s="142"/>
      <c r="IBG17" s="142"/>
      <c r="IBH17" s="142"/>
      <c r="IBI17" s="142"/>
      <c r="IBJ17" s="142"/>
      <c r="IBK17" s="142"/>
      <c r="IBL17" s="142"/>
      <c r="IBM17" s="142"/>
      <c r="IBN17" s="142"/>
      <c r="IBO17" s="142"/>
      <c r="IBP17" s="142"/>
      <c r="IBQ17" s="142"/>
      <c r="IBR17" s="142"/>
      <c r="IBS17" s="142"/>
      <c r="IBT17" s="142"/>
      <c r="IBU17" s="142"/>
      <c r="IBV17" s="142"/>
      <c r="IBW17" s="142"/>
      <c r="IBX17" s="142"/>
      <c r="IBY17" s="142"/>
      <c r="IBZ17" s="142"/>
      <c r="ICA17" s="142"/>
      <c r="ICB17" s="142"/>
      <c r="ICC17" s="142"/>
      <c r="ICD17" s="142"/>
      <c r="ICE17" s="142"/>
      <c r="ICF17" s="142"/>
      <c r="ICG17" s="142"/>
      <c r="ICH17" s="142"/>
      <c r="ICI17" s="142"/>
      <c r="ICJ17" s="142"/>
      <c r="ICK17" s="142"/>
      <c r="ICL17" s="142"/>
      <c r="ICM17" s="142"/>
      <c r="ICN17" s="142"/>
      <c r="ICO17" s="142"/>
      <c r="ICP17" s="142"/>
      <c r="ICQ17" s="142"/>
      <c r="ICR17" s="142"/>
      <c r="ICS17" s="142"/>
      <c r="ICT17" s="142"/>
      <c r="ICU17" s="142"/>
      <c r="ICV17" s="142"/>
      <c r="ICW17" s="142"/>
      <c r="ICX17" s="142"/>
      <c r="ICY17" s="142"/>
      <c r="ICZ17" s="142"/>
      <c r="IDA17" s="142"/>
      <c r="IDB17" s="142"/>
      <c r="IDC17" s="142"/>
      <c r="IDD17" s="142"/>
      <c r="IDE17" s="142"/>
      <c r="IDF17" s="142"/>
      <c r="IDG17" s="142"/>
      <c r="IDH17" s="142"/>
      <c r="IDI17" s="142"/>
      <c r="IDJ17" s="142"/>
      <c r="IDK17" s="142"/>
      <c r="IDL17" s="142"/>
      <c r="IDM17" s="142"/>
      <c r="IDN17" s="142"/>
      <c r="IDO17" s="142"/>
      <c r="IDP17" s="142"/>
      <c r="IDQ17" s="142"/>
      <c r="IDR17" s="142"/>
      <c r="IDS17" s="142"/>
      <c r="IDT17" s="142"/>
      <c r="IDU17" s="142"/>
      <c r="IDV17" s="142"/>
      <c r="IDW17" s="142"/>
      <c r="IDX17" s="142"/>
      <c r="IDY17" s="142"/>
      <c r="IDZ17" s="142"/>
      <c r="IEA17" s="142"/>
      <c r="IEB17" s="142"/>
      <c r="IEC17" s="142"/>
      <c r="IED17" s="142"/>
      <c r="IEE17" s="142"/>
      <c r="IEF17" s="142"/>
      <c r="IEG17" s="142"/>
      <c r="IEH17" s="142"/>
      <c r="IEI17" s="142"/>
      <c r="IEJ17" s="142"/>
      <c r="IEK17" s="142"/>
      <c r="IEL17" s="142"/>
      <c r="IEM17" s="142"/>
      <c r="IEN17" s="142"/>
      <c r="IEO17" s="142"/>
      <c r="IEP17" s="142"/>
      <c r="IEQ17" s="142"/>
      <c r="IER17" s="142"/>
      <c r="IES17" s="142"/>
      <c r="IET17" s="142"/>
      <c r="IEU17" s="142"/>
      <c r="IEV17" s="142"/>
      <c r="IEW17" s="142"/>
      <c r="IEX17" s="142"/>
      <c r="IEY17" s="142"/>
      <c r="IEZ17" s="142"/>
      <c r="IFA17" s="142"/>
      <c r="IFB17" s="142"/>
      <c r="IFC17" s="142"/>
      <c r="IFD17" s="142"/>
      <c r="IFE17" s="142"/>
      <c r="IFF17" s="142"/>
      <c r="IFG17" s="142"/>
      <c r="IFH17" s="142"/>
      <c r="IFI17" s="142"/>
      <c r="IFJ17" s="142"/>
      <c r="IFK17" s="142"/>
      <c r="IFL17" s="142"/>
      <c r="IFM17" s="142"/>
      <c r="IFN17" s="142"/>
      <c r="IFO17" s="142"/>
      <c r="IFP17" s="142"/>
      <c r="IFQ17" s="142"/>
      <c r="IFR17" s="142"/>
      <c r="IFS17" s="142"/>
      <c r="IFT17" s="142"/>
      <c r="IFU17" s="142"/>
      <c r="IFV17" s="142"/>
      <c r="IFW17" s="142"/>
      <c r="IFX17" s="142"/>
      <c r="IFY17" s="142"/>
      <c r="IFZ17" s="142"/>
      <c r="IGA17" s="142"/>
      <c r="IGB17" s="142"/>
      <c r="IGC17" s="142"/>
      <c r="IGD17" s="142"/>
      <c r="IGE17" s="142"/>
      <c r="IGF17" s="142"/>
      <c r="IGG17" s="142"/>
      <c r="IGH17" s="142"/>
      <c r="IGI17" s="142"/>
      <c r="IGJ17" s="142"/>
      <c r="IGK17" s="142"/>
      <c r="IGL17" s="142"/>
      <c r="IGM17" s="142"/>
      <c r="IGN17" s="142"/>
      <c r="IGO17" s="142"/>
      <c r="IGP17" s="142"/>
      <c r="IGQ17" s="142"/>
      <c r="IGR17" s="142"/>
      <c r="IGS17" s="142"/>
      <c r="IGT17" s="142"/>
      <c r="IGU17" s="142"/>
      <c r="IGV17" s="142"/>
      <c r="IGW17" s="142"/>
      <c r="IGX17" s="142"/>
      <c r="IGY17" s="142"/>
      <c r="IGZ17" s="142"/>
      <c r="IHA17" s="142"/>
      <c r="IHB17" s="142"/>
      <c r="IHC17" s="142"/>
      <c r="IHD17" s="142"/>
      <c r="IHE17" s="142"/>
      <c r="IHF17" s="142"/>
      <c r="IHG17" s="142"/>
      <c r="IHH17" s="142"/>
      <c r="IHI17" s="142"/>
      <c r="IHJ17" s="142"/>
      <c r="IHK17" s="142"/>
      <c r="IHL17" s="142"/>
      <c r="IHM17" s="142"/>
      <c r="IHN17" s="142"/>
      <c r="IHO17" s="142"/>
      <c r="IHP17" s="142"/>
      <c r="IHQ17" s="142"/>
      <c r="IHR17" s="142"/>
      <c r="IHS17" s="142"/>
      <c r="IHT17" s="142"/>
      <c r="IHU17" s="142"/>
      <c r="IHV17" s="142"/>
      <c r="IHW17" s="142"/>
      <c r="IHX17" s="142"/>
      <c r="IHY17" s="142"/>
      <c r="IHZ17" s="142"/>
      <c r="IIA17" s="142"/>
      <c r="IIB17" s="142"/>
      <c r="IIC17" s="142"/>
      <c r="IID17" s="142"/>
      <c r="IIE17" s="142"/>
      <c r="IIF17" s="142"/>
      <c r="IIG17" s="142"/>
      <c r="IIH17" s="142"/>
      <c r="III17" s="142"/>
      <c r="IIJ17" s="142"/>
      <c r="IIK17" s="142"/>
      <c r="IIL17" s="142"/>
      <c r="IIM17" s="142"/>
      <c r="IIN17" s="142"/>
      <c r="IIO17" s="142"/>
      <c r="IIP17" s="142"/>
      <c r="IIQ17" s="142"/>
      <c r="IIR17" s="142"/>
      <c r="IIS17" s="142"/>
      <c r="IIT17" s="142"/>
      <c r="IIU17" s="142"/>
      <c r="IIV17" s="142"/>
      <c r="IIW17" s="142"/>
      <c r="IIX17" s="142"/>
      <c r="IIY17" s="142"/>
      <c r="IIZ17" s="142"/>
      <c r="IJA17" s="142"/>
      <c r="IJB17" s="142"/>
      <c r="IJC17" s="142"/>
      <c r="IJD17" s="142"/>
      <c r="IJE17" s="142"/>
      <c r="IJF17" s="142"/>
      <c r="IJG17" s="142"/>
      <c r="IJH17" s="142"/>
      <c r="IJI17" s="142"/>
      <c r="IJJ17" s="142"/>
      <c r="IJK17" s="142"/>
      <c r="IJL17" s="142"/>
      <c r="IJM17" s="142"/>
      <c r="IJN17" s="142"/>
      <c r="IJO17" s="142"/>
      <c r="IJP17" s="142"/>
      <c r="IJQ17" s="142"/>
      <c r="IJR17" s="142"/>
      <c r="IJS17" s="142"/>
      <c r="IJT17" s="142"/>
      <c r="IJU17" s="142"/>
      <c r="IJV17" s="142"/>
      <c r="IJW17" s="142"/>
      <c r="IJX17" s="142"/>
      <c r="IJY17" s="142"/>
      <c r="IJZ17" s="142"/>
      <c r="IKA17" s="142"/>
      <c r="IKB17" s="142"/>
      <c r="IKC17" s="142"/>
      <c r="IKD17" s="142"/>
      <c r="IKE17" s="142"/>
      <c r="IKF17" s="142"/>
      <c r="IKG17" s="142"/>
      <c r="IKH17" s="142"/>
      <c r="IKI17" s="142"/>
      <c r="IKJ17" s="142"/>
      <c r="IKK17" s="142"/>
      <c r="IKL17" s="142"/>
      <c r="IKM17" s="142"/>
      <c r="IKN17" s="142"/>
      <c r="IKO17" s="142"/>
      <c r="IKP17" s="142"/>
      <c r="IKQ17" s="142"/>
      <c r="IKR17" s="142"/>
      <c r="IKS17" s="142"/>
      <c r="IKT17" s="142"/>
      <c r="IKU17" s="142"/>
      <c r="IKV17" s="142"/>
      <c r="IKW17" s="142"/>
      <c r="IKX17" s="142"/>
      <c r="IKY17" s="142"/>
      <c r="IKZ17" s="142"/>
      <c r="ILA17" s="142"/>
      <c r="ILB17" s="142"/>
      <c r="ILC17" s="142"/>
      <c r="ILD17" s="142"/>
      <c r="ILE17" s="142"/>
      <c r="ILF17" s="142"/>
      <c r="ILG17" s="142"/>
      <c r="ILH17" s="142"/>
      <c r="ILI17" s="142"/>
      <c r="ILJ17" s="142"/>
      <c r="ILK17" s="142"/>
      <c r="ILL17" s="142"/>
      <c r="ILM17" s="142"/>
      <c r="ILN17" s="142"/>
      <c r="ILO17" s="142"/>
      <c r="ILP17" s="142"/>
      <c r="ILQ17" s="142"/>
      <c r="ILR17" s="142"/>
      <c r="ILS17" s="142"/>
      <c r="ILT17" s="142"/>
      <c r="ILU17" s="142"/>
      <c r="ILV17" s="142"/>
      <c r="ILW17" s="142"/>
      <c r="ILX17" s="142"/>
      <c r="ILY17" s="142"/>
      <c r="ILZ17" s="142"/>
      <c r="IMA17" s="142"/>
      <c r="IMB17" s="142"/>
      <c r="IMC17" s="142"/>
      <c r="IMD17" s="142"/>
      <c r="IME17" s="142"/>
      <c r="IMF17" s="142"/>
      <c r="IMG17" s="142"/>
      <c r="IMH17" s="142"/>
      <c r="IMI17" s="142"/>
      <c r="IMJ17" s="142"/>
      <c r="IMK17" s="142"/>
      <c r="IML17" s="142"/>
      <c r="IMM17" s="142"/>
      <c r="IMN17" s="142"/>
      <c r="IMO17" s="142"/>
      <c r="IMP17" s="142"/>
      <c r="IMQ17" s="142"/>
      <c r="IMR17" s="142"/>
      <c r="IMS17" s="142"/>
      <c r="IMT17" s="142"/>
      <c r="IMU17" s="142"/>
      <c r="IMV17" s="142"/>
      <c r="IMW17" s="142"/>
      <c r="IMX17" s="142"/>
      <c r="IMY17" s="142"/>
      <c r="IMZ17" s="142"/>
      <c r="INA17" s="142"/>
      <c r="INB17" s="142"/>
      <c r="INC17" s="142"/>
      <c r="IND17" s="142"/>
      <c r="INE17" s="142"/>
      <c r="INF17" s="142"/>
      <c r="ING17" s="142"/>
      <c r="INH17" s="142"/>
      <c r="INI17" s="142"/>
      <c r="INJ17" s="142"/>
      <c r="INK17" s="142"/>
      <c r="INL17" s="142"/>
      <c r="INM17" s="142"/>
      <c r="INN17" s="142"/>
      <c r="INO17" s="142"/>
      <c r="INP17" s="142"/>
      <c r="INQ17" s="142"/>
      <c r="INR17" s="142"/>
      <c r="INS17" s="142"/>
      <c r="INT17" s="142"/>
      <c r="INU17" s="142"/>
      <c r="INV17" s="142"/>
      <c r="INW17" s="142"/>
      <c r="INX17" s="142"/>
      <c r="INY17" s="142"/>
      <c r="INZ17" s="142"/>
      <c r="IOA17" s="142"/>
      <c r="IOB17" s="142"/>
      <c r="IOC17" s="142"/>
      <c r="IOD17" s="142"/>
      <c r="IOE17" s="142"/>
      <c r="IOF17" s="142"/>
      <c r="IOG17" s="142"/>
      <c r="IOH17" s="142"/>
      <c r="IOI17" s="142"/>
      <c r="IOJ17" s="142"/>
      <c r="IOK17" s="142"/>
      <c r="IOL17" s="142"/>
      <c r="IOM17" s="142"/>
      <c r="ION17" s="142"/>
      <c r="IOO17" s="142"/>
      <c r="IOP17" s="142"/>
      <c r="IOQ17" s="142"/>
      <c r="IOR17" s="142"/>
      <c r="IOS17" s="142"/>
      <c r="IOT17" s="142"/>
      <c r="IOU17" s="142"/>
      <c r="IOV17" s="142"/>
      <c r="IOW17" s="142"/>
      <c r="IOX17" s="142"/>
      <c r="IOY17" s="142"/>
      <c r="IOZ17" s="142"/>
      <c r="IPA17" s="142"/>
      <c r="IPB17" s="142"/>
      <c r="IPC17" s="142"/>
      <c r="IPD17" s="142"/>
      <c r="IPE17" s="142"/>
      <c r="IPF17" s="142"/>
      <c r="IPG17" s="142"/>
      <c r="IPH17" s="142"/>
      <c r="IPI17" s="142"/>
      <c r="IPJ17" s="142"/>
      <c r="IPK17" s="142"/>
      <c r="IPL17" s="142"/>
      <c r="IPM17" s="142"/>
      <c r="IPN17" s="142"/>
      <c r="IPO17" s="142"/>
      <c r="IPP17" s="142"/>
      <c r="IPQ17" s="142"/>
      <c r="IPR17" s="142"/>
      <c r="IPS17" s="142"/>
      <c r="IPT17" s="142"/>
      <c r="IPU17" s="142"/>
      <c r="IPV17" s="142"/>
      <c r="IPW17" s="142"/>
      <c r="IPX17" s="142"/>
      <c r="IPY17" s="142"/>
      <c r="IPZ17" s="142"/>
      <c r="IQA17" s="142"/>
      <c r="IQB17" s="142"/>
      <c r="IQC17" s="142"/>
      <c r="IQD17" s="142"/>
      <c r="IQE17" s="142"/>
      <c r="IQF17" s="142"/>
      <c r="IQG17" s="142"/>
      <c r="IQH17" s="142"/>
      <c r="IQI17" s="142"/>
      <c r="IQJ17" s="142"/>
      <c r="IQK17" s="142"/>
      <c r="IQL17" s="142"/>
      <c r="IQM17" s="142"/>
      <c r="IQN17" s="142"/>
      <c r="IQO17" s="142"/>
      <c r="IQP17" s="142"/>
      <c r="IQQ17" s="142"/>
      <c r="IQR17" s="142"/>
      <c r="IQS17" s="142"/>
      <c r="IQT17" s="142"/>
      <c r="IQU17" s="142"/>
      <c r="IQV17" s="142"/>
      <c r="IQW17" s="142"/>
      <c r="IQX17" s="142"/>
      <c r="IQY17" s="142"/>
      <c r="IQZ17" s="142"/>
      <c r="IRA17" s="142"/>
      <c r="IRB17" s="142"/>
      <c r="IRC17" s="142"/>
      <c r="IRD17" s="142"/>
      <c r="IRE17" s="142"/>
      <c r="IRF17" s="142"/>
      <c r="IRG17" s="142"/>
      <c r="IRH17" s="142"/>
      <c r="IRI17" s="142"/>
      <c r="IRJ17" s="142"/>
      <c r="IRK17" s="142"/>
      <c r="IRL17" s="142"/>
      <c r="IRM17" s="142"/>
      <c r="IRN17" s="142"/>
      <c r="IRO17" s="142"/>
      <c r="IRP17" s="142"/>
      <c r="IRQ17" s="142"/>
      <c r="IRR17" s="142"/>
      <c r="IRS17" s="142"/>
      <c r="IRT17" s="142"/>
      <c r="IRU17" s="142"/>
      <c r="IRV17" s="142"/>
      <c r="IRW17" s="142"/>
      <c r="IRX17" s="142"/>
      <c r="IRY17" s="142"/>
      <c r="IRZ17" s="142"/>
      <c r="ISA17" s="142"/>
      <c r="ISB17" s="142"/>
      <c r="ISC17" s="142"/>
      <c r="ISD17" s="142"/>
      <c r="ISE17" s="142"/>
      <c r="ISF17" s="142"/>
      <c r="ISG17" s="142"/>
      <c r="ISH17" s="142"/>
      <c r="ISI17" s="142"/>
      <c r="ISJ17" s="142"/>
      <c r="ISK17" s="142"/>
      <c r="ISL17" s="142"/>
      <c r="ISM17" s="142"/>
      <c r="ISN17" s="142"/>
      <c r="ISO17" s="142"/>
      <c r="ISP17" s="142"/>
      <c r="ISQ17" s="142"/>
      <c r="ISR17" s="142"/>
      <c r="ISS17" s="142"/>
      <c r="IST17" s="142"/>
      <c r="ISU17" s="142"/>
      <c r="ISV17" s="142"/>
      <c r="ISW17" s="142"/>
      <c r="ISX17" s="142"/>
      <c r="ISY17" s="142"/>
      <c r="ISZ17" s="142"/>
      <c r="ITA17" s="142"/>
      <c r="ITB17" s="142"/>
      <c r="ITC17" s="142"/>
      <c r="ITD17" s="142"/>
      <c r="ITE17" s="142"/>
      <c r="ITF17" s="142"/>
      <c r="ITG17" s="142"/>
      <c r="ITH17" s="142"/>
      <c r="ITI17" s="142"/>
      <c r="ITJ17" s="142"/>
      <c r="ITK17" s="142"/>
      <c r="ITL17" s="142"/>
      <c r="ITM17" s="142"/>
      <c r="ITN17" s="142"/>
      <c r="ITO17" s="142"/>
      <c r="ITP17" s="142"/>
      <c r="ITQ17" s="142"/>
      <c r="ITR17" s="142"/>
      <c r="ITS17" s="142"/>
      <c r="ITT17" s="142"/>
      <c r="ITU17" s="142"/>
      <c r="ITV17" s="142"/>
      <c r="ITW17" s="142"/>
      <c r="ITX17" s="142"/>
      <c r="ITY17" s="142"/>
      <c r="ITZ17" s="142"/>
      <c r="IUA17" s="142"/>
      <c r="IUB17" s="142"/>
      <c r="IUC17" s="142"/>
      <c r="IUD17" s="142"/>
      <c r="IUE17" s="142"/>
      <c r="IUF17" s="142"/>
      <c r="IUG17" s="142"/>
      <c r="IUH17" s="142"/>
      <c r="IUI17" s="142"/>
      <c r="IUJ17" s="142"/>
      <c r="IUK17" s="142"/>
      <c r="IUL17" s="142"/>
      <c r="IUM17" s="142"/>
      <c r="IUN17" s="142"/>
      <c r="IUO17" s="142"/>
      <c r="IUP17" s="142"/>
      <c r="IUQ17" s="142"/>
      <c r="IUR17" s="142"/>
      <c r="IUS17" s="142"/>
      <c r="IUT17" s="142"/>
      <c r="IUU17" s="142"/>
      <c r="IUV17" s="142"/>
      <c r="IUW17" s="142"/>
      <c r="IUX17" s="142"/>
      <c r="IUY17" s="142"/>
      <c r="IUZ17" s="142"/>
      <c r="IVA17" s="142"/>
      <c r="IVB17" s="142"/>
      <c r="IVC17" s="142"/>
      <c r="IVD17" s="142"/>
      <c r="IVE17" s="142"/>
      <c r="IVF17" s="142"/>
      <c r="IVG17" s="142"/>
      <c r="IVH17" s="142"/>
      <c r="IVI17" s="142"/>
      <c r="IVJ17" s="142"/>
      <c r="IVK17" s="142"/>
      <c r="IVL17" s="142"/>
      <c r="IVM17" s="142"/>
      <c r="IVN17" s="142"/>
      <c r="IVO17" s="142"/>
      <c r="IVP17" s="142"/>
      <c r="IVQ17" s="142"/>
      <c r="IVR17" s="142"/>
      <c r="IVS17" s="142"/>
      <c r="IVT17" s="142"/>
      <c r="IVU17" s="142"/>
      <c r="IVV17" s="142"/>
      <c r="IVW17" s="142"/>
      <c r="IVX17" s="142"/>
      <c r="IVY17" s="142"/>
      <c r="IVZ17" s="142"/>
      <c r="IWA17" s="142"/>
      <c r="IWB17" s="142"/>
      <c r="IWC17" s="142"/>
      <c r="IWD17" s="142"/>
      <c r="IWE17" s="142"/>
      <c r="IWF17" s="142"/>
      <c r="IWG17" s="142"/>
      <c r="IWH17" s="142"/>
      <c r="IWI17" s="142"/>
      <c r="IWJ17" s="142"/>
      <c r="IWK17" s="142"/>
      <c r="IWL17" s="142"/>
      <c r="IWM17" s="142"/>
      <c r="IWN17" s="142"/>
      <c r="IWO17" s="142"/>
      <c r="IWP17" s="142"/>
      <c r="IWQ17" s="142"/>
      <c r="IWR17" s="142"/>
      <c r="IWS17" s="142"/>
      <c r="IWT17" s="142"/>
      <c r="IWU17" s="142"/>
      <c r="IWV17" s="142"/>
      <c r="IWW17" s="142"/>
      <c r="IWX17" s="142"/>
      <c r="IWY17" s="142"/>
      <c r="IWZ17" s="142"/>
      <c r="IXA17" s="142"/>
      <c r="IXB17" s="142"/>
      <c r="IXC17" s="142"/>
      <c r="IXD17" s="142"/>
      <c r="IXE17" s="142"/>
      <c r="IXF17" s="142"/>
      <c r="IXG17" s="142"/>
      <c r="IXH17" s="142"/>
      <c r="IXI17" s="142"/>
      <c r="IXJ17" s="142"/>
      <c r="IXK17" s="142"/>
      <c r="IXL17" s="142"/>
      <c r="IXM17" s="142"/>
      <c r="IXN17" s="142"/>
      <c r="IXO17" s="142"/>
      <c r="IXP17" s="142"/>
      <c r="IXQ17" s="142"/>
      <c r="IXR17" s="142"/>
      <c r="IXS17" s="142"/>
      <c r="IXT17" s="142"/>
      <c r="IXU17" s="142"/>
      <c r="IXV17" s="142"/>
      <c r="IXW17" s="142"/>
      <c r="IXX17" s="142"/>
      <c r="IXY17" s="142"/>
      <c r="IXZ17" s="142"/>
      <c r="IYA17" s="142"/>
      <c r="IYB17" s="142"/>
      <c r="IYC17" s="142"/>
      <c r="IYD17" s="142"/>
      <c r="IYE17" s="142"/>
      <c r="IYF17" s="142"/>
      <c r="IYG17" s="142"/>
      <c r="IYH17" s="142"/>
      <c r="IYI17" s="142"/>
      <c r="IYJ17" s="142"/>
      <c r="IYK17" s="142"/>
      <c r="IYL17" s="142"/>
      <c r="IYM17" s="142"/>
      <c r="IYN17" s="142"/>
      <c r="IYO17" s="142"/>
      <c r="IYP17" s="142"/>
      <c r="IYQ17" s="142"/>
      <c r="IYR17" s="142"/>
      <c r="IYS17" s="142"/>
      <c r="IYT17" s="142"/>
      <c r="IYU17" s="142"/>
      <c r="IYV17" s="142"/>
      <c r="IYW17" s="142"/>
      <c r="IYX17" s="142"/>
      <c r="IYY17" s="142"/>
      <c r="IYZ17" s="142"/>
      <c r="IZA17" s="142"/>
      <c r="IZB17" s="142"/>
      <c r="IZC17" s="142"/>
      <c r="IZD17" s="142"/>
      <c r="IZE17" s="142"/>
      <c r="IZF17" s="142"/>
      <c r="IZG17" s="142"/>
      <c r="IZH17" s="142"/>
      <c r="IZI17" s="142"/>
      <c r="IZJ17" s="142"/>
      <c r="IZK17" s="142"/>
      <c r="IZL17" s="142"/>
      <c r="IZM17" s="142"/>
      <c r="IZN17" s="142"/>
      <c r="IZO17" s="142"/>
      <c r="IZP17" s="142"/>
      <c r="IZQ17" s="142"/>
      <c r="IZR17" s="142"/>
      <c r="IZS17" s="142"/>
      <c r="IZT17" s="142"/>
      <c r="IZU17" s="142"/>
      <c r="IZV17" s="142"/>
      <c r="IZW17" s="142"/>
      <c r="IZX17" s="142"/>
      <c r="IZY17" s="142"/>
      <c r="IZZ17" s="142"/>
      <c r="JAA17" s="142"/>
      <c r="JAB17" s="142"/>
      <c r="JAC17" s="142"/>
      <c r="JAD17" s="142"/>
      <c r="JAE17" s="142"/>
      <c r="JAF17" s="142"/>
      <c r="JAG17" s="142"/>
      <c r="JAH17" s="142"/>
      <c r="JAI17" s="142"/>
      <c r="JAJ17" s="142"/>
      <c r="JAK17" s="142"/>
      <c r="JAL17" s="142"/>
      <c r="JAM17" s="142"/>
      <c r="JAN17" s="142"/>
      <c r="JAO17" s="142"/>
      <c r="JAP17" s="142"/>
      <c r="JAQ17" s="142"/>
      <c r="JAR17" s="142"/>
      <c r="JAS17" s="142"/>
      <c r="JAT17" s="142"/>
      <c r="JAU17" s="142"/>
      <c r="JAV17" s="142"/>
      <c r="JAW17" s="142"/>
      <c r="JAX17" s="142"/>
      <c r="JAY17" s="142"/>
      <c r="JAZ17" s="142"/>
      <c r="JBA17" s="142"/>
      <c r="JBB17" s="142"/>
      <c r="JBC17" s="142"/>
      <c r="JBD17" s="142"/>
      <c r="JBE17" s="142"/>
      <c r="JBF17" s="142"/>
      <c r="JBG17" s="142"/>
      <c r="JBH17" s="142"/>
      <c r="JBI17" s="142"/>
      <c r="JBJ17" s="142"/>
      <c r="JBK17" s="142"/>
      <c r="JBL17" s="142"/>
      <c r="JBM17" s="142"/>
      <c r="JBN17" s="142"/>
      <c r="JBO17" s="142"/>
      <c r="JBP17" s="142"/>
      <c r="JBQ17" s="142"/>
      <c r="JBR17" s="142"/>
      <c r="JBS17" s="142"/>
      <c r="JBT17" s="142"/>
      <c r="JBU17" s="142"/>
      <c r="JBV17" s="142"/>
      <c r="JBW17" s="142"/>
      <c r="JBX17" s="142"/>
      <c r="JBY17" s="142"/>
      <c r="JBZ17" s="142"/>
      <c r="JCA17" s="142"/>
      <c r="JCB17" s="142"/>
      <c r="JCC17" s="142"/>
      <c r="JCD17" s="142"/>
      <c r="JCE17" s="142"/>
      <c r="JCF17" s="142"/>
      <c r="JCG17" s="142"/>
      <c r="JCH17" s="142"/>
      <c r="JCI17" s="142"/>
      <c r="JCJ17" s="142"/>
      <c r="JCK17" s="142"/>
      <c r="JCL17" s="142"/>
      <c r="JCM17" s="142"/>
      <c r="JCN17" s="142"/>
      <c r="JCO17" s="142"/>
      <c r="JCP17" s="142"/>
      <c r="JCQ17" s="142"/>
      <c r="JCR17" s="142"/>
      <c r="JCS17" s="142"/>
      <c r="JCT17" s="142"/>
      <c r="JCU17" s="142"/>
      <c r="JCV17" s="142"/>
      <c r="JCW17" s="142"/>
      <c r="JCX17" s="142"/>
      <c r="JCY17" s="142"/>
      <c r="JCZ17" s="142"/>
      <c r="JDA17" s="142"/>
      <c r="JDB17" s="142"/>
      <c r="JDC17" s="142"/>
      <c r="JDD17" s="142"/>
      <c r="JDE17" s="142"/>
      <c r="JDF17" s="142"/>
      <c r="JDG17" s="142"/>
      <c r="JDH17" s="142"/>
      <c r="JDI17" s="142"/>
      <c r="JDJ17" s="142"/>
      <c r="JDK17" s="142"/>
      <c r="JDL17" s="142"/>
      <c r="JDM17" s="142"/>
      <c r="JDN17" s="142"/>
      <c r="JDO17" s="142"/>
      <c r="JDP17" s="142"/>
      <c r="JDQ17" s="142"/>
      <c r="JDR17" s="142"/>
      <c r="JDS17" s="142"/>
      <c r="JDT17" s="142"/>
      <c r="JDU17" s="142"/>
      <c r="JDV17" s="142"/>
      <c r="JDW17" s="142"/>
      <c r="JDX17" s="142"/>
      <c r="JDY17" s="142"/>
      <c r="JDZ17" s="142"/>
      <c r="JEA17" s="142"/>
      <c r="JEB17" s="142"/>
      <c r="JEC17" s="142"/>
      <c r="JED17" s="142"/>
      <c r="JEE17" s="142"/>
      <c r="JEF17" s="142"/>
      <c r="JEG17" s="142"/>
      <c r="JEH17" s="142"/>
      <c r="JEI17" s="142"/>
      <c r="JEJ17" s="142"/>
      <c r="JEK17" s="142"/>
      <c r="JEL17" s="142"/>
      <c r="JEM17" s="142"/>
      <c r="JEN17" s="142"/>
      <c r="JEO17" s="142"/>
      <c r="JEP17" s="142"/>
      <c r="JEQ17" s="142"/>
      <c r="JER17" s="142"/>
      <c r="JES17" s="142"/>
      <c r="JET17" s="142"/>
      <c r="JEU17" s="142"/>
      <c r="JEV17" s="142"/>
      <c r="JEW17" s="142"/>
      <c r="JEX17" s="142"/>
      <c r="JEY17" s="142"/>
      <c r="JEZ17" s="142"/>
      <c r="JFA17" s="142"/>
      <c r="JFB17" s="142"/>
      <c r="JFC17" s="142"/>
      <c r="JFD17" s="142"/>
      <c r="JFE17" s="142"/>
      <c r="JFF17" s="142"/>
      <c r="JFG17" s="142"/>
      <c r="JFH17" s="142"/>
      <c r="JFI17" s="142"/>
      <c r="JFJ17" s="142"/>
      <c r="JFK17" s="142"/>
      <c r="JFL17" s="142"/>
      <c r="JFM17" s="142"/>
      <c r="JFN17" s="142"/>
      <c r="JFO17" s="142"/>
      <c r="JFP17" s="142"/>
      <c r="JFQ17" s="142"/>
      <c r="JFR17" s="142"/>
      <c r="JFS17" s="142"/>
      <c r="JFT17" s="142"/>
      <c r="JFU17" s="142"/>
      <c r="JFV17" s="142"/>
      <c r="JFW17" s="142"/>
      <c r="JFX17" s="142"/>
      <c r="JFY17" s="142"/>
      <c r="JFZ17" s="142"/>
      <c r="JGA17" s="142"/>
      <c r="JGB17" s="142"/>
      <c r="JGC17" s="142"/>
      <c r="JGD17" s="142"/>
      <c r="JGE17" s="142"/>
      <c r="JGF17" s="142"/>
      <c r="JGG17" s="142"/>
      <c r="JGH17" s="142"/>
      <c r="JGI17" s="142"/>
      <c r="JGJ17" s="142"/>
      <c r="JGK17" s="142"/>
      <c r="JGL17" s="142"/>
      <c r="JGM17" s="142"/>
      <c r="JGN17" s="142"/>
      <c r="JGO17" s="142"/>
      <c r="JGP17" s="142"/>
      <c r="JGQ17" s="142"/>
      <c r="JGR17" s="142"/>
      <c r="JGS17" s="142"/>
      <c r="JGT17" s="142"/>
      <c r="JGU17" s="142"/>
      <c r="JGV17" s="142"/>
      <c r="JGW17" s="142"/>
      <c r="JGX17" s="142"/>
      <c r="JGY17" s="142"/>
      <c r="JGZ17" s="142"/>
      <c r="JHA17" s="142"/>
      <c r="JHB17" s="142"/>
      <c r="JHC17" s="142"/>
      <c r="JHD17" s="142"/>
      <c r="JHE17" s="142"/>
      <c r="JHF17" s="142"/>
      <c r="JHG17" s="142"/>
      <c r="JHH17" s="142"/>
      <c r="JHI17" s="142"/>
      <c r="JHJ17" s="142"/>
      <c r="JHK17" s="142"/>
      <c r="JHL17" s="142"/>
      <c r="JHM17" s="142"/>
      <c r="JHN17" s="142"/>
      <c r="JHO17" s="142"/>
      <c r="JHP17" s="142"/>
      <c r="JHQ17" s="142"/>
      <c r="JHR17" s="142"/>
      <c r="JHS17" s="142"/>
      <c r="JHT17" s="142"/>
      <c r="JHU17" s="142"/>
      <c r="JHV17" s="142"/>
      <c r="JHW17" s="142"/>
      <c r="JHX17" s="142"/>
      <c r="JHY17" s="142"/>
      <c r="JHZ17" s="142"/>
      <c r="JIA17" s="142"/>
      <c r="JIB17" s="142"/>
      <c r="JIC17" s="142"/>
      <c r="JID17" s="142"/>
      <c r="JIE17" s="142"/>
      <c r="JIF17" s="142"/>
      <c r="JIG17" s="142"/>
      <c r="JIH17" s="142"/>
      <c r="JII17" s="142"/>
      <c r="JIJ17" s="142"/>
      <c r="JIK17" s="142"/>
      <c r="JIL17" s="142"/>
      <c r="JIM17" s="142"/>
      <c r="JIN17" s="142"/>
      <c r="JIO17" s="142"/>
      <c r="JIP17" s="142"/>
      <c r="JIQ17" s="142"/>
      <c r="JIR17" s="142"/>
      <c r="JIS17" s="142"/>
      <c r="JIT17" s="142"/>
      <c r="JIU17" s="142"/>
      <c r="JIV17" s="142"/>
      <c r="JIW17" s="142"/>
      <c r="JIX17" s="142"/>
      <c r="JIY17" s="142"/>
      <c r="JIZ17" s="142"/>
      <c r="JJA17" s="142"/>
      <c r="JJB17" s="142"/>
      <c r="JJC17" s="142"/>
      <c r="JJD17" s="142"/>
      <c r="JJE17" s="142"/>
      <c r="JJF17" s="142"/>
      <c r="JJG17" s="142"/>
      <c r="JJH17" s="142"/>
      <c r="JJI17" s="142"/>
      <c r="JJJ17" s="142"/>
      <c r="JJK17" s="142"/>
      <c r="JJL17" s="142"/>
      <c r="JJM17" s="142"/>
      <c r="JJN17" s="142"/>
      <c r="JJO17" s="142"/>
      <c r="JJP17" s="142"/>
      <c r="JJQ17" s="142"/>
      <c r="JJR17" s="142"/>
      <c r="JJS17" s="142"/>
      <c r="JJT17" s="142"/>
      <c r="JJU17" s="142"/>
      <c r="JJV17" s="142"/>
      <c r="JJW17" s="142"/>
      <c r="JJX17" s="142"/>
      <c r="JJY17" s="142"/>
      <c r="JJZ17" s="142"/>
      <c r="JKA17" s="142"/>
      <c r="JKB17" s="142"/>
      <c r="JKC17" s="142"/>
      <c r="JKD17" s="142"/>
      <c r="JKE17" s="142"/>
      <c r="JKF17" s="142"/>
      <c r="JKG17" s="142"/>
      <c r="JKH17" s="142"/>
      <c r="JKI17" s="142"/>
      <c r="JKJ17" s="142"/>
      <c r="JKK17" s="142"/>
      <c r="JKL17" s="142"/>
      <c r="JKM17" s="142"/>
      <c r="JKN17" s="142"/>
      <c r="JKO17" s="142"/>
      <c r="JKP17" s="142"/>
      <c r="JKQ17" s="142"/>
      <c r="JKR17" s="142"/>
      <c r="JKS17" s="142"/>
      <c r="JKT17" s="142"/>
      <c r="JKU17" s="142"/>
      <c r="JKV17" s="142"/>
      <c r="JKW17" s="142"/>
      <c r="JKX17" s="142"/>
      <c r="JKY17" s="142"/>
      <c r="JKZ17" s="142"/>
      <c r="JLA17" s="142"/>
      <c r="JLB17" s="142"/>
      <c r="JLC17" s="142"/>
      <c r="JLD17" s="142"/>
      <c r="JLE17" s="142"/>
      <c r="JLF17" s="142"/>
      <c r="JLG17" s="142"/>
      <c r="JLH17" s="142"/>
      <c r="JLI17" s="142"/>
      <c r="JLJ17" s="142"/>
      <c r="JLK17" s="142"/>
      <c r="JLL17" s="142"/>
      <c r="JLM17" s="142"/>
      <c r="JLN17" s="142"/>
      <c r="JLO17" s="142"/>
      <c r="JLP17" s="142"/>
      <c r="JLQ17" s="142"/>
      <c r="JLR17" s="142"/>
      <c r="JLS17" s="142"/>
      <c r="JLT17" s="142"/>
      <c r="JLU17" s="142"/>
      <c r="JLV17" s="142"/>
      <c r="JLW17" s="142"/>
      <c r="JLX17" s="142"/>
      <c r="JLY17" s="142"/>
      <c r="JLZ17" s="142"/>
      <c r="JMA17" s="142"/>
      <c r="JMB17" s="142"/>
      <c r="JMC17" s="142"/>
      <c r="JMD17" s="142"/>
      <c r="JME17" s="142"/>
      <c r="JMF17" s="142"/>
      <c r="JMG17" s="142"/>
      <c r="JMH17" s="142"/>
      <c r="JMI17" s="142"/>
      <c r="JMJ17" s="142"/>
      <c r="JMK17" s="142"/>
      <c r="JML17" s="142"/>
      <c r="JMM17" s="142"/>
      <c r="JMN17" s="142"/>
      <c r="JMO17" s="142"/>
      <c r="JMP17" s="142"/>
      <c r="JMQ17" s="142"/>
      <c r="JMR17" s="142"/>
      <c r="JMS17" s="142"/>
      <c r="JMT17" s="142"/>
      <c r="JMU17" s="142"/>
      <c r="JMV17" s="142"/>
      <c r="JMW17" s="142"/>
      <c r="JMX17" s="142"/>
      <c r="JMY17" s="142"/>
      <c r="JMZ17" s="142"/>
      <c r="JNA17" s="142"/>
      <c r="JNB17" s="142"/>
      <c r="JNC17" s="142"/>
      <c r="JND17" s="142"/>
      <c r="JNE17" s="142"/>
      <c r="JNF17" s="142"/>
      <c r="JNG17" s="142"/>
      <c r="JNH17" s="142"/>
      <c r="JNI17" s="142"/>
      <c r="JNJ17" s="142"/>
      <c r="JNK17" s="142"/>
      <c r="JNL17" s="142"/>
      <c r="JNM17" s="142"/>
      <c r="JNN17" s="142"/>
      <c r="JNO17" s="142"/>
      <c r="JNP17" s="142"/>
      <c r="JNQ17" s="142"/>
      <c r="JNR17" s="142"/>
      <c r="JNS17" s="142"/>
      <c r="JNT17" s="142"/>
      <c r="JNU17" s="142"/>
      <c r="JNV17" s="142"/>
      <c r="JNW17" s="142"/>
      <c r="JNX17" s="142"/>
      <c r="JNY17" s="142"/>
      <c r="JNZ17" s="142"/>
      <c r="JOA17" s="142"/>
      <c r="JOB17" s="142"/>
      <c r="JOC17" s="142"/>
      <c r="JOD17" s="142"/>
      <c r="JOE17" s="142"/>
      <c r="JOF17" s="142"/>
      <c r="JOG17" s="142"/>
      <c r="JOH17" s="142"/>
      <c r="JOI17" s="142"/>
      <c r="JOJ17" s="142"/>
      <c r="JOK17" s="142"/>
      <c r="JOL17" s="142"/>
      <c r="JOM17" s="142"/>
      <c r="JON17" s="142"/>
      <c r="JOO17" s="142"/>
      <c r="JOP17" s="142"/>
      <c r="JOQ17" s="142"/>
      <c r="JOR17" s="142"/>
      <c r="JOS17" s="142"/>
      <c r="JOT17" s="142"/>
      <c r="JOU17" s="142"/>
      <c r="JOV17" s="142"/>
      <c r="JOW17" s="142"/>
      <c r="JOX17" s="142"/>
      <c r="JOY17" s="142"/>
      <c r="JOZ17" s="142"/>
      <c r="JPA17" s="142"/>
      <c r="JPB17" s="142"/>
      <c r="JPC17" s="142"/>
      <c r="JPD17" s="142"/>
      <c r="JPE17" s="142"/>
      <c r="JPF17" s="142"/>
      <c r="JPG17" s="142"/>
      <c r="JPH17" s="142"/>
      <c r="JPI17" s="142"/>
      <c r="JPJ17" s="142"/>
      <c r="JPK17" s="142"/>
      <c r="JPL17" s="142"/>
      <c r="JPM17" s="142"/>
      <c r="JPN17" s="142"/>
      <c r="JPO17" s="142"/>
      <c r="JPP17" s="142"/>
      <c r="JPQ17" s="142"/>
      <c r="JPR17" s="142"/>
      <c r="JPS17" s="142"/>
      <c r="JPT17" s="142"/>
      <c r="JPU17" s="142"/>
      <c r="JPV17" s="142"/>
      <c r="JPW17" s="142"/>
      <c r="JPX17" s="142"/>
      <c r="JPY17" s="142"/>
      <c r="JPZ17" s="142"/>
      <c r="JQA17" s="142"/>
      <c r="JQB17" s="142"/>
      <c r="JQC17" s="142"/>
      <c r="JQD17" s="142"/>
      <c r="JQE17" s="142"/>
      <c r="JQF17" s="142"/>
      <c r="JQG17" s="142"/>
      <c r="JQH17" s="142"/>
      <c r="JQI17" s="142"/>
      <c r="JQJ17" s="142"/>
      <c r="JQK17" s="142"/>
      <c r="JQL17" s="142"/>
      <c r="JQM17" s="142"/>
      <c r="JQN17" s="142"/>
      <c r="JQO17" s="142"/>
      <c r="JQP17" s="142"/>
      <c r="JQQ17" s="142"/>
      <c r="JQR17" s="142"/>
      <c r="JQS17" s="142"/>
      <c r="JQT17" s="142"/>
      <c r="JQU17" s="142"/>
      <c r="JQV17" s="142"/>
      <c r="JQW17" s="142"/>
      <c r="JQX17" s="142"/>
      <c r="JQY17" s="142"/>
      <c r="JQZ17" s="142"/>
      <c r="JRA17" s="142"/>
      <c r="JRB17" s="142"/>
      <c r="JRC17" s="142"/>
      <c r="JRD17" s="142"/>
      <c r="JRE17" s="142"/>
      <c r="JRF17" s="142"/>
      <c r="JRG17" s="142"/>
      <c r="JRH17" s="142"/>
      <c r="JRI17" s="142"/>
      <c r="JRJ17" s="142"/>
      <c r="JRK17" s="142"/>
      <c r="JRL17" s="142"/>
      <c r="JRM17" s="142"/>
      <c r="JRN17" s="142"/>
      <c r="JRO17" s="142"/>
      <c r="JRP17" s="142"/>
      <c r="JRQ17" s="142"/>
      <c r="JRR17" s="142"/>
      <c r="JRS17" s="142"/>
      <c r="JRT17" s="142"/>
      <c r="JRU17" s="142"/>
      <c r="JRV17" s="142"/>
      <c r="JRW17" s="142"/>
      <c r="JRX17" s="142"/>
      <c r="JRY17" s="142"/>
      <c r="JRZ17" s="142"/>
      <c r="JSA17" s="142"/>
      <c r="JSB17" s="142"/>
      <c r="JSC17" s="142"/>
      <c r="JSD17" s="142"/>
      <c r="JSE17" s="142"/>
      <c r="JSF17" s="142"/>
      <c r="JSG17" s="142"/>
      <c r="JSH17" s="142"/>
      <c r="JSI17" s="142"/>
      <c r="JSJ17" s="142"/>
      <c r="JSK17" s="142"/>
      <c r="JSL17" s="142"/>
      <c r="JSM17" s="142"/>
      <c r="JSN17" s="142"/>
      <c r="JSO17" s="142"/>
      <c r="JSP17" s="142"/>
      <c r="JSQ17" s="142"/>
      <c r="JSR17" s="142"/>
      <c r="JSS17" s="142"/>
      <c r="JST17" s="142"/>
      <c r="JSU17" s="142"/>
      <c r="JSV17" s="142"/>
      <c r="JSW17" s="142"/>
      <c r="JSX17" s="142"/>
      <c r="JSY17" s="142"/>
      <c r="JSZ17" s="142"/>
      <c r="JTA17" s="142"/>
      <c r="JTB17" s="142"/>
      <c r="JTC17" s="142"/>
      <c r="JTD17" s="142"/>
      <c r="JTE17" s="142"/>
      <c r="JTF17" s="142"/>
      <c r="JTG17" s="142"/>
      <c r="JTH17" s="142"/>
      <c r="JTI17" s="142"/>
      <c r="JTJ17" s="142"/>
      <c r="JTK17" s="142"/>
      <c r="JTL17" s="142"/>
      <c r="JTM17" s="142"/>
      <c r="JTN17" s="142"/>
      <c r="JTO17" s="142"/>
      <c r="JTP17" s="142"/>
      <c r="JTQ17" s="142"/>
      <c r="JTR17" s="142"/>
      <c r="JTS17" s="142"/>
      <c r="JTT17" s="142"/>
      <c r="JTU17" s="142"/>
      <c r="JTV17" s="142"/>
      <c r="JTW17" s="142"/>
      <c r="JTX17" s="142"/>
      <c r="JTY17" s="142"/>
      <c r="JTZ17" s="142"/>
      <c r="JUA17" s="142"/>
      <c r="JUB17" s="142"/>
      <c r="JUC17" s="142"/>
      <c r="JUD17" s="142"/>
      <c r="JUE17" s="142"/>
      <c r="JUF17" s="142"/>
      <c r="JUG17" s="142"/>
      <c r="JUH17" s="142"/>
      <c r="JUI17" s="142"/>
      <c r="JUJ17" s="142"/>
      <c r="JUK17" s="142"/>
      <c r="JUL17" s="142"/>
      <c r="JUM17" s="142"/>
      <c r="JUN17" s="142"/>
      <c r="JUO17" s="142"/>
      <c r="JUP17" s="142"/>
      <c r="JUQ17" s="142"/>
      <c r="JUR17" s="142"/>
      <c r="JUS17" s="142"/>
      <c r="JUT17" s="142"/>
      <c r="JUU17" s="142"/>
      <c r="JUV17" s="142"/>
      <c r="JUW17" s="142"/>
      <c r="JUX17" s="142"/>
      <c r="JUY17" s="142"/>
      <c r="JUZ17" s="142"/>
      <c r="JVA17" s="142"/>
      <c r="JVB17" s="142"/>
      <c r="JVC17" s="142"/>
      <c r="JVD17" s="142"/>
      <c r="JVE17" s="142"/>
      <c r="JVF17" s="142"/>
      <c r="JVG17" s="142"/>
      <c r="JVH17" s="142"/>
      <c r="JVI17" s="142"/>
      <c r="JVJ17" s="142"/>
      <c r="JVK17" s="142"/>
      <c r="JVL17" s="142"/>
      <c r="JVM17" s="142"/>
      <c r="JVN17" s="142"/>
      <c r="JVO17" s="142"/>
      <c r="JVP17" s="142"/>
      <c r="JVQ17" s="142"/>
      <c r="JVR17" s="142"/>
      <c r="JVS17" s="142"/>
      <c r="JVT17" s="142"/>
      <c r="JVU17" s="142"/>
      <c r="JVV17" s="142"/>
      <c r="JVW17" s="142"/>
      <c r="JVX17" s="142"/>
      <c r="JVY17" s="142"/>
      <c r="JVZ17" s="142"/>
      <c r="JWA17" s="142"/>
      <c r="JWB17" s="142"/>
      <c r="JWC17" s="142"/>
      <c r="JWD17" s="142"/>
      <c r="JWE17" s="142"/>
      <c r="JWF17" s="142"/>
      <c r="JWG17" s="142"/>
      <c r="JWH17" s="142"/>
      <c r="JWI17" s="142"/>
      <c r="JWJ17" s="142"/>
      <c r="JWK17" s="142"/>
      <c r="JWL17" s="142"/>
      <c r="JWM17" s="142"/>
      <c r="JWN17" s="142"/>
      <c r="JWO17" s="142"/>
      <c r="JWP17" s="142"/>
      <c r="JWQ17" s="142"/>
      <c r="JWR17" s="142"/>
      <c r="JWS17" s="142"/>
      <c r="JWT17" s="142"/>
      <c r="JWU17" s="142"/>
      <c r="JWV17" s="142"/>
      <c r="JWW17" s="142"/>
      <c r="JWX17" s="142"/>
      <c r="JWY17" s="142"/>
      <c r="JWZ17" s="142"/>
      <c r="JXA17" s="142"/>
      <c r="JXB17" s="142"/>
      <c r="JXC17" s="142"/>
      <c r="JXD17" s="142"/>
      <c r="JXE17" s="142"/>
      <c r="JXF17" s="142"/>
      <c r="JXG17" s="142"/>
      <c r="JXH17" s="142"/>
      <c r="JXI17" s="142"/>
      <c r="JXJ17" s="142"/>
      <c r="JXK17" s="142"/>
      <c r="JXL17" s="142"/>
      <c r="JXM17" s="142"/>
      <c r="JXN17" s="142"/>
      <c r="JXO17" s="142"/>
      <c r="JXP17" s="142"/>
      <c r="JXQ17" s="142"/>
      <c r="JXR17" s="142"/>
      <c r="JXS17" s="142"/>
      <c r="JXT17" s="142"/>
      <c r="JXU17" s="142"/>
      <c r="JXV17" s="142"/>
      <c r="JXW17" s="142"/>
      <c r="JXX17" s="142"/>
      <c r="JXY17" s="142"/>
      <c r="JXZ17" s="142"/>
      <c r="JYA17" s="142"/>
      <c r="JYB17" s="142"/>
      <c r="JYC17" s="142"/>
      <c r="JYD17" s="142"/>
      <c r="JYE17" s="142"/>
      <c r="JYF17" s="142"/>
      <c r="JYG17" s="142"/>
      <c r="JYH17" s="142"/>
      <c r="JYI17" s="142"/>
      <c r="JYJ17" s="142"/>
      <c r="JYK17" s="142"/>
      <c r="JYL17" s="142"/>
      <c r="JYM17" s="142"/>
      <c r="JYN17" s="142"/>
      <c r="JYO17" s="142"/>
      <c r="JYP17" s="142"/>
      <c r="JYQ17" s="142"/>
      <c r="JYR17" s="142"/>
      <c r="JYS17" s="142"/>
      <c r="JYT17" s="142"/>
      <c r="JYU17" s="142"/>
      <c r="JYV17" s="142"/>
      <c r="JYW17" s="142"/>
      <c r="JYX17" s="142"/>
      <c r="JYY17" s="142"/>
      <c r="JYZ17" s="142"/>
      <c r="JZA17" s="142"/>
      <c r="JZB17" s="142"/>
      <c r="JZC17" s="142"/>
      <c r="JZD17" s="142"/>
      <c r="JZE17" s="142"/>
      <c r="JZF17" s="142"/>
      <c r="JZG17" s="142"/>
      <c r="JZH17" s="142"/>
      <c r="JZI17" s="142"/>
      <c r="JZJ17" s="142"/>
      <c r="JZK17" s="142"/>
      <c r="JZL17" s="142"/>
      <c r="JZM17" s="142"/>
      <c r="JZN17" s="142"/>
      <c r="JZO17" s="142"/>
      <c r="JZP17" s="142"/>
      <c r="JZQ17" s="142"/>
      <c r="JZR17" s="142"/>
      <c r="JZS17" s="142"/>
      <c r="JZT17" s="142"/>
      <c r="JZU17" s="142"/>
      <c r="JZV17" s="142"/>
      <c r="JZW17" s="142"/>
      <c r="JZX17" s="142"/>
      <c r="JZY17" s="142"/>
      <c r="JZZ17" s="142"/>
      <c r="KAA17" s="142"/>
      <c r="KAB17" s="142"/>
      <c r="KAC17" s="142"/>
      <c r="KAD17" s="142"/>
      <c r="KAE17" s="142"/>
      <c r="KAF17" s="142"/>
      <c r="KAG17" s="142"/>
      <c r="KAH17" s="142"/>
      <c r="KAI17" s="142"/>
      <c r="KAJ17" s="142"/>
      <c r="KAK17" s="142"/>
      <c r="KAL17" s="142"/>
      <c r="KAM17" s="142"/>
      <c r="KAN17" s="142"/>
      <c r="KAO17" s="142"/>
      <c r="KAP17" s="142"/>
      <c r="KAQ17" s="142"/>
      <c r="KAR17" s="142"/>
      <c r="KAS17" s="142"/>
      <c r="KAT17" s="142"/>
      <c r="KAU17" s="142"/>
      <c r="KAV17" s="142"/>
      <c r="KAW17" s="142"/>
      <c r="KAX17" s="142"/>
      <c r="KAY17" s="142"/>
      <c r="KAZ17" s="142"/>
      <c r="KBA17" s="142"/>
      <c r="KBB17" s="142"/>
      <c r="KBC17" s="142"/>
      <c r="KBD17" s="142"/>
      <c r="KBE17" s="142"/>
      <c r="KBF17" s="142"/>
      <c r="KBG17" s="142"/>
      <c r="KBH17" s="142"/>
      <c r="KBI17" s="142"/>
      <c r="KBJ17" s="142"/>
      <c r="KBK17" s="142"/>
      <c r="KBL17" s="142"/>
      <c r="KBM17" s="142"/>
      <c r="KBN17" s="142"/>
      <c r="KBO17" s="142"/>
      <c r="KBP17" s="142"/>
      <c r="KBQ17" s="142"/>
      <c r="KBR17" s="142"/>
      <c r="KBS17" s="142"/>
      <c r="KBT17" s="142"/>
      <c r="KBU17" s="142"/>
      <c r="KBV17" s="142"/>
      <c r="KBW17" s="142"/>
      <c r="KBX17" s="142"/>
      <c r="KBY17" s="142"/>
      <c r="KBZ17" s="142"/>
      <c r="KCA17" s="142"/>
      <c r="KCB17" s="142"/>
      <c r="KCC17" s="142"/>
      <c r="KCD17" s="142"/>
      <c r="KCE17" s="142"/>
      <c r="KCF17" s="142"/>
      <c r="KCG17" s="142"/>
      <c r="KCH17" s="142"/>
      <c r="KCI17" s="142"/>
      <c r="KCJ17" s="142"/>
      <c r="KCK17" s="142"/>
      <c r="KCL17" s="142"/>
      <c r="KCM17" s="142"/>
      <c r="KCN17" s="142"/>
      <c r="KCO17" s="142"/>
      <c r="KCP17" s="142"/>
      <c r="KCQ17" s="142"/>
      <c r="KCR17" s="142"/>
      <c r="KCS17" s="142"/>
      <c r="KCT17" s="142"/>
      <c r="KCU17" s="142"/>
      <c r="KCV17" s="142"/>
      <c r="KCW17" s="142"/>
      <c r="KCX17" s="142"/>
      <c r="KCY17" s="142"/>
      <c r="KCZ17" s="142"/>
      <c r="KDA17" s="142"/>
      <c r="KDB17" s="142"/>
      <c r="KDC17" s="142"/>
      <c r="KDD17" s="142"/>
      <c r="KDE17" s="142"/>
      <c r="KDF17" s="142"/>
      <c r="KDG17" s="142"/>
      <c r="KDH17" s="142"/>
      <c r="KDI17" s="142"/>
      <c r="KDJ17" s="142"/>
      <c r="KDK17" s="142"/>
      <c r="KDL17" s="142"/>
      <c r="KDM17" s="142"/>
      <c r="KDN17" s="142"/>
      <c r="KDO17" s="142"/>
      <c r="KDP17" s="142"/>
      <c r="KDQ17" s="142"/>
      <c r="KDR17" s="142"/>
      <c r="KDS17" s="142"/>
      <c r="KDT17" s="142"/>
      <c r="KDU17" s="142"/>
      <c r="KDV17" s="142"/>
      <c r="KDW17" s="142"/>
      <c r="KDX17" s="142"/>
      <c r="KDY17" s="142"/>
      <c r="KDZ17" s="142"/>
      <c r="KEA17" s="142"/>
      <c r="KEB17" s="142"/>
      <c r="KEC17" s="142"/>
      <c r="KED17" s="142"/>
      <c r="KEE17" s="142"/>
      <c r="KEF17" s="142"/>
      <c r="KEG17" s="142"/>
      <c r="KEH17" s="142"/>
      <c r="KEI17" s="142"/>
      <c r="KEJ17" s="142"/>
      <c r="KEK17" s="142"/>
      <c r="KEL17" s="142"/>
      <c r="KEM17" s="142"/>
      <c r="KEN17" s="142"/>
      <c r="KEO17" s="142"/>
      <c r="KEP17" s="142"/>
      <c r="KEQ17" s="142"/>
      <c r="KER17" s="142"/>
      <c r="KES17" s="142"/>
      <c r="KET17" s="142"/>
      <c r="KEU17" s="142"/>
      <c r="KEV17" s="142"/>
      <c r="KEW17" s="142"/>
      <c r="KEX17" s="142"/>
      <c r="KEY17" s="142"/>
      <c r="KEZ17" s="142"/>
      <c r="KFA17" s="142"/>
      <c r="KFB17" s="142"/>
      <c r="KFC17" s="142"/>
      <c r="KFD17" s="142"/>
      <c r="KFE17" s="142"/>
      <c r="KFF17" s="142"/>
      <c r="KFG17" s="142"/>
      <c r="KFH17" s="142"/>
      <c r="KFI17" s="142"/>
      <c r="KFJ17" s="142"/>
      <c r="KFK17" s="142"/>
      <c r="KFL17" s="142"/>
      <c r="KFM17" s="142"/>
      <c r="KFN17" s="142"/>
      <c r="KFO17" s="142"/>
      <c r="KFP17" s="142"/>
      <c r="KFQ17" s="142"/>
      <c r="KFR17" s="142"/>
      <c r="KFS17" s="142"/>
      <c r="KFT17" s="142"/>
      <c r="KFU17" s="142"/>
      <c r="KFV17" s="142"/>
      <c r="KFW17" s="142"/>
      <c r="KFX17" s="142"/>
      <c r="KFY17" s="142"/>
      <c r="KFZ17" s="142"/>
      <c r="KGA17" s="142"/>
      <c r="KGB17" s="142"/>
      <c r="KGC17" s="142"/>
      <c r="KGD17" s="142"/>
      <c r="KGE17" s="142"/>
      <c r="KGF17" s="142"/>
      <c r="KGG17" s="142"/>
      <c r="KGH17" s="142"/>
      <c r="KGI17" s="142"/>
      <c r="KGJ17" s="142"/>
      <c r="KGK17" s="142"/>
      <c r="KGL17" s="142"/>
      <c r="KGM17" s="142"/>
      <c r="KGN17" s="142"/>
      <c r="KGO17" s="142"/>
      <c r="KGP17" s="142"/>
      <c r="KGQ17" s="142"/>
      <c r="KGR17" s="142"/>
      <c r="KGS17" s="142"/>
      <c r="KGT17" s="142"/>
      <c r="KGU17" s="142"/>
      <c r="KGV17" s="142"/>
      <c r="KGW17" s="142"/>
      <c r="KGX17" s="142"/>
      <c r="KGY17" s="142"/>
      <c r="KGZ17" s="142"/>
      <c r="KHA17" s="142"/>
      <c r="KHB17" s="142"/>
      <c r="KHC17" s="142"/>
      <c r="KHD17" s="142"/>
      <c r="KHE17" s="142"/>
      <c r="KHF17" s="142"/>
      <c r="KHG17" s="142"/>
      <c r="KHH17" s="142"/>
      <c r="KHI17" s="142"/>
      <c r="KHJ17" s="142"/>
      <c r="KHK17" s="142"/>
      <c r="KHL17" s="142"/>
      <c r="KHM17" s="142"/>
      <c r="KHN17" s="142"/>
      <c r="KHO17" s="142"/>
      <c r="KHP17" s="142"/>
      <c r="KHQ17" s="142"/>
      <c r="KHR17" s="142"/>
      <c r="KHS17" s="142"/>
      <c r="KHT17" s="142"/>
      <c r="KHU17" s="142"/>
      <c r="KHV17" s="142"/>
      <c r="KHW17" s="142"/>
      <c r="KHX17" s="142"/>
      <c r="KHY17" s="142"/>
      <c r="KHZ17" s="142"/>
      <c r="KIA17" s="142"/>
      <c r="KIB17" s="142"/>
      <c r="KIC17" s="142"/>
      <c r="KID17" s="142"/>
      <c r="KIE17" s="142"/>
      <c r="KIF17" s="142"/>
      <c r="KIG17" s="142"/>
      <c r="KIH17" s="142"/>
      <c r="KII17" s="142"/>
      <c r="KIJ17" s="142"/>
      <c r="KIK17" s="142"/>
      <c r="KIL17" s="142"/>
      <c r="KIM17" s="142"/>
      <c r="KIN17" s="142"/>
      <c r="KIO17" s="142"/>
      <c r="KIP17" s="142"/>
      <c r="KIQ17" s="142"/>
      <c r="KIR17" s="142"/>
      <c r="KIS17" s="142"/>
      <c r="KIT17" s="142"/>
      <c r="KIU17" s="142"/>
      <c r="KIV17" s="142"/>
      <c r="KIW17" s="142"/>
      <c r="KIX17" s="142"/>
      <c r="KIY17" s="142"/>
      <c r="KIZ17" s="142"/>
      <c r="KJA17" s="142"/>
      <c r="KJB17" s="142"/>
      <c r="KJC17" s="142"/>
      <c r="KJD17" s="142"/>
      <c r="KJE17" s="142"/>
      <c r="KJF17" s="142"/>
      <c r="KJG17" s="142"/>
      <c r="KJH17" s="142"/>
      <c r="KJI17" s="142"/>
      <c r="KJJ17" s="142"/>
      <c r="KJK17" s="142"/>
      <c r="KJL17" s="142"/>
      <c r="KJM17" s="142"/>
      <c r="KJN17" s="142"/>
      <c r="KJO17" s="142"/>
      <c r="KJP17" s="142"/>
      <c r="KJQ17" s="142"/>
      <c r="KJR17" s="142"/>
      <c r="KJS17" s="142"/>
      <c r="KJT17" s="142"/>
      <c r="KJU17" s="142"/>
      <c r="KJV17" s="142"/>
      <c r="KJW17" s="142"/>
      <c r="KJX17" s="142"/>
      <c r="KJY17" s="142"/>
      <c r="KJZ17" s="142"/>
      <c r="KKA17" s="142"/>
      <c r="KKB17" s="142"/>
      <c r="KKC17" s="142"/>
      <c r="KKD17" s="142"/>
      <c r="KKE17" s="142"/>
      <c r="KKF17" s="142"/>
      <c r="KKG17" s="142"/>
      <c r="KKH17" s="142"/>
      <c r="KKI17" s="142"/>
      <c r="KKJ17" s="142"/>
      <c r="KKK17" s="142"/>
      <c r="KKL17" s="142"/>
      <c r="KKM17" s="142"/>
      <c r="KKN17" s="142"/>
      <c r="KKO17" s="142"/>
      <c r="KKP17" s="142"/>
      <c r="KKQ17" s="142"/>
      <c r="KKR17" s="142"/>
      <c r="KKS17" s="142"/>
      <c r="KKT17" s="142"/>
      <c r="KKU17" s="142"/>
      <c r="KKV17" s="142"/>
      <c r="KKW17" s="142"/>
      <c r="KKX17" s="142"/>
      <c r="KKY17" s="142"/>
      <c r="KKZ17" s="142"/>
      <c r="KLA17" s="142"/>
      <c r="KLB17" s="142"/>
      <c r="KLC17" s="142"/>
      <c r="KLD17" s="142"/>
      <c r="KLE17" s="142"/>
      <c r="KLF17" s="142"/>
      <c r="KLG17" s="142"/>
      <c r="KLH17" s="142"/>
      <c r="KLI17" s="142"/>
      <c r="KLJ17" s="142"/>
      <c r="KLK17" s="142"/>
      <c r="KLL17" s="142"/>
      <c r="KLM17" s="142"/>
      <c r="KLN17" s="142"/>
      <c r="KLO17" s="142"/>
      <c r="KLP17" s="142"/>
      <c r="KLQ17" s="142"/>
      <c r="KLR17" s="142"/>
      <c r="KLS17" s="142"/>
      <c r="KLT17" s="142"/>
      <c r="KLU17" s="142"/>
      <c r="KLV17" s="142"/>
      <c r="KLW17" s="142"/>
      <c r="KLX17" s="142"/>
      <c r="KLY17" s="142"/>
      <c r="KLZ17" s="142"/>
      <c r="KMA17" s="142"/>
      <c r="KMB17" s="142"/>
      <c r="KMC17" s="142"/>
      <c r="KMD17" s="142"/>
      <c r="KME17" s="142"/>
      <c r="KMF17" s="142"/>
      <c r="KMG17" s="142"/>
      <c r="KMH17" s="142"/>
      <c r="KMI17" s="142"/>
      <c r="KMJ17" s="142"/>
      <c r="KMK17" s="142"/>
      <c r="KML17" s="142"/>
      <c r="KMM17" s="142"/>
      <c r="KMN17" s="142"/>
      <c r="KMO17" s="142"/>
      <c r="KMP17" s="142"/>
      <c r="KMQ17" s="142"/>
      <c r="KMR17" s="142"/>
      <c r="KMS17" s="142"/>
      <c r="KMT17" s="142"/>
      <c r="KMU17" s="142"/>
      <c r="KMV17" s="142"/>
      <c r="KMW17" s="142"/>
      <c r="KMX17" s="142"/>
      <c r="KMY17" s="142"/>
      <c r="KMZ17" s="142"/>
      <c r="KNA17" s="142"/>
      <c r="KNB17" s="142"/>
      <c r="KNC17" s="142"/>
      <c r="KND17" s="142"/>
      <c r="KNE17" s="142"/>
      <c r="KNF17" s="142"/>
      <c r="KNG17" s="142"/>
      <c r="KNH17" s="142"/>
      <c r="KNI17" s="142"/>
      <c r="KNJ17" s="142"/>
      <c r="KNK17" s="142"/>
      <c r="KNL17" s="142"/>
      <c r="KNM17" s="142"/>
      <c r="KNN17" s="142"/>
      <c r="KNO17" s="142"/>
      <c r="KNP17" s="142"/>
      <c r="KNQ17" s="142"/>
      <c r="KNR17" s="142"/>
      <c r="KNS17" s="142"/>
      <c r="KNT17" s="142"/>
      <c r="KNU17" s="142"/>
      <c r="KNV17" s="142"/>
      <c r="KNW17" s="142"/>
      <c r="KNX17" s="142"/>
      <c r="KNY17" s="142"/>
      <c r="KNZ17" s="142"/>
      <c r="KOA17" s="142"/>
      <c r="KOB17" s="142"/>
      <c r="KOC17" s="142"/>
      <c r="KOD17" s="142"/>
      <c r="KOE17" s="142"/>
      <c r="KOF17" s="142"/>
      <c r="KOG17" s="142"/>
      <c r="KOH17" s="142"/>
      <c r="KOI17" s="142"/>
      <c r="KOJ17" s="142"/>
      <c r="KOK17" s="142"/>
      <c r="KOL17" s="142"/>
      <c r="KOM17" s="142"/>
      <c r="KON17" s="142"/>
      <c r="KOO17" s="142"/>
      <c r="KOP17" s="142"/>
      <c r="KOQ17" s="142"/>
      <c r="KOR17" s="142"/>
      <c r="KOS17" s="142"/>
      <c r="KOT17" s="142"/>
      <c r="KOU17" s="142"/>
      <c r="KOV17" s="142"/>
      <c r="KOW17" s="142"/>
      <c r="KOX17" s="142"/>
      <c r="KOY17" s="142"/>
      <c r="KOZ17" s="142"/>
      <c r="KPA17" s="142"/>
      <c r="KPB17" s="142"/>
      <c r="KPC17" s="142"/>
      <c r="KPD17" s="142"/>
      <c r="KPE17" s="142"/>
      <c r="KPF17" s="142"/>
      <c r="KPG17" s="142"/>
      <c r="KPH17" s="142"/>
      <c r="KPI17" s="142"/>
      <c r="KPJ17" s="142"/>
      <c r="KPK17" s="142"/>
      <c r="KPL17" s="142"/>
      <c r="KPM17" s="142"/>
      <c r="KPN17" s="142"/>
      <c r="KPO17" s="142"/>
      <c r="KPP17" s="142"/>
      <c r="KPQ17" s="142"/>
      <c r="KPR17" s="142"/>
      <c r="KPS17" s="142"/>
      <c r="KPT17" s="142"/>
      <c r="KPU17" s="142"/>
      <c r="KPV17" s="142"/>
      <c r="KPW17" s="142"/>
      <c r="KPX17" s="142"/>
      <c r="KPY17" s="142"/>
      <c r="KPZ17" s="142"/>
      <c r="KQA17" s="142"/>
      <c r="KQB17" s="142"/>
      <c r="KQC17" s="142"/>
      <c r="KQD17" s="142"/>
      <c r="KQE17" s="142"/>
      <c r="KQF17" s="142"/>
      <c r="KQG17" s="142"/>
      <c r="KQH17" s="142"/>
      <c r="KQI17" s="142"/>
      <c r="KQJ17" s="142"/>
      <c r="KQK17" s="142"/>
      <c r="KQL17" s="142"/>
      <c r="KQM17" s="142"/>
      <c r="KQN17" s="142"/>
      <c r="KQO17" s="142"/>
      <c r="KQP17" s="142"/>
      <c r="KQQ17" s="142"/>
      <c r="KQR17" s="142"/>
      <c r="KQS17" s="142"/>
      <c r="KQT17" s="142"/>
      <c r="KQU17" s="142"/>
      <c r="KQV17" s="142"/>
      <c r="KQW17" s="142"/>
      <c r="KQX17" s="142"/>
      <c r="KQY17" s="142"/>
      <c r="KQZ17" s="142"/>
      <c r="KRA17" s="142"/>
      <c r="KRB17" s="142"/>
      <c r="KRC17" s="142"/>
      <c r="KRD17" s="142"/>
      <c r="KRE17" s="142"/>
      <c r="KRF17" s="142"/>
      <c r="KRG17" s="142"/>
      <c r="KRH17" s="142"/>
      <c r="KRI17" s="142"/>
      <c r="KRJ17" s="142"/>
      <c r="KRK17" s="142"/>
      <c r="KRL17" s="142"/>
      <c r="KRM17" s="142"/>
      <c r="KRN17" s="142"/>
      <c r="KRO17" s="142"/>
      <c r="KRP17" s="142"/>
      <c r="KRQ17" s="142"/>
      <c r="KRR17" s="142"/>
      <c r="KRS17" s="142"/>
      <c r="KRT17" s="142"/>
      <c r="KRU17" s="142"/>
      <c r="KRV17" s="142"/>
      <c r="KRW17" s="142"/>
      <c r="KRX17" s="142"/>
      <c r="KRY17" s="142"/>
      <c r="KRZ17" s="142"/>
      <c r="KSA17" s="142"/>
      <c r="KSB17" s="142"/>
      <c r="KSC17" s="142"/>
      <c r="KSD17" s="142"/>
      <c r="KSE17" s="142"/>
      <c r="KSF17" s="142"/>
      <c r="KSG17" s="142"/>
      <c r="KSH17" s="142"/>
      <c r="KSI17" s="142"/>
      <c r="KSJ17" s="142"/>
      <c r="KSK17" s="142"/>
      <c r="KSL17" s="142"/>
      <c r="KSM17" s="142"/>
      <c r="KSN17" s="142"/>
      <c r="KSO17" s="142"/>
      <c r="KSP17" s="142"/>
      <c r="KSQ17" s="142"/>
      <c r="KSR17" s="142"/>
      <c r="KSS17" s="142"/>
      <c r="KST17" s="142"/>
      <c r="KSU17" s="142"/>
      <c r="KSV17" s="142"/>
      <c r="KSW17" s="142"/>
      <c r="KSX17" s="142"/>
      <c r="KSY17" s="142"/>
      <c r="KSZ17" s="142"/>
      <c r="KTA17" s="142"/>
      <c r="KTB17" s="142"/>
      <c r="KTC17" s="142"/>
      <c r="KTD17" s="142"/>
      <c r="KTE17" s="142"/>
      <c r="KTF17" s="142"/>
      <c r="KTG17" s="142"/>
      <c r="KTH17" s="142"/>
      <c r="KTI17" s="142"/>
      <c r="KTJ17" s="142"/>
      <c r="KTK17" s="142"/>
      <c r="KTL17" s="142"/>
      <c r="KTM17" s="142"/>
      <c r="KTN17" s="142"/>
      <c r="KTO17" s="142"/>
      <c r="KTP17" s="142"/>
      <c r="KTQ17" s="142"/>
      <c r="KTR17" s="142"/>
      <c r="KTS17" s="142"/>
      <c r="KTT17" s="142"/>
      <c r="KTU17" s="142"/>
      <c r="KTV17" s="142"/>
      <c r="KTW17" s="142"/>
      <c r="KTX17" s="142"/>
      <c r="KTY17" s="142"/>
      <c r="KTZ17" s="142"/>
      <c r="KUA17" s="142"/>
      <c r="KUB17" s="142"/>
      <c r="KUC17" s="142"/>
      <c r="KUD17" s="142"/>
      <c r="KUE17" s="142"/>
      <c r="KUF17" s="142"/>
      <c r="KUG17" s="142"/>
      <c r="KUH17" s="142"/>
      <c r="KUI17" s="142"/>
      <c r="KUJ17" s="142"/>
      <c r="KUK17" s="142"/>
      <c r="KUL17" s="142"/>
      <c r="KUM17" s="142"/>
      <c r="KUN17" s="142"/>
      <c r="KUO17" s="142"/>
      <c r="KUP17" s="142"/>
      <c r="KUQ17" s="142"/>
      <c r="KUR17" s="142"/>
      <c r="KUS17" s="142"/>
      <c r="KUT17" s="142"/>
      <c r="KUU17" s="142"/>
      <c r="KUV17" s="142"/>
      <c r="KUW17" s="142"/>
      <c r="KUX17" s="142"/>
      <c r="KUY17" s="142"/>
      <c r="KUZ17" s="142"/>
      <c r="KVA17" s="142"/>
      <c r="KVB17" s="142"/>
      <c r="KVC17" s="142"/>
      <c r="KVD17" s="142"/>
      <c r="KVE17" s="142"/>
      <c r="KVF17" s="142"/>
      <c r="KVG17" s="142"/>
      <c r="KVH17" s="142"/>
      <c r="KVI17" s="142"/>
      <c r="KVJ17" s="142"/>
      <c r="KVK17" s="142"/>
      <c r="KVL17" s="142"/>
      <c r="KVM17" s="142"/>
      <c r="KVN17" s="142"/>
      <c r="KVO17" s="142"/>
      <c r="KVP17" s="142"/>
      <c r="KVQ17" s="142"/>
      <c r="KVR17" s="142"/>
      <c r="KVS17" s="142"/>
      <c r="KVT17" s="142"/>
      <c r="KVU17" s="142"/>
      <c r="KVV17" s="142"/>
      <c r="KVW17" s="142"/>
      <c r="KVX17" s="142"/>
      <c r="KVY17" s="142"/>
      <c r="KVZ17" s="142"/>
      <c r="KWA17" s="142"/>
      <c r="KWB17" s="142"/>
      <c r="KWC17" s="142"/>
      <c r="KWD17" s="142"/>
      <c r="KWE17" s="142"/>
      <c r="KWF17" s="142"/>
      <c r="KWG17" s="142"/>
      <c r="KWH17" s="142"/>
      <c r="KWI17" s="142"/>
      <c r="KWJ17" s="142"/>
      <c r="KWK17" s="142"/>
      <c r="KWL17" s="142"/>
      <c r="KWM17" s="142"/>
      <c r="KWN17" s="142"/>
      <c r="KWO17" s="142"/>
      <c r="KWP17" s="142"/>
      <c r="KWQ17" s="142"/>
      <c r="KWR17" s="142"/>
      <c r="KWS17" s="142"/>
      <c r="KWT17" s="142"/>
      <c r="KWU17" s="142"/>
      <c r="KWV17" s="142"/>
      <c r="KWW17" s="142"/>
      <c r="KWX17" s="142"/>
      <c r="KWY17" s="142"/>
      <c r="KWZ17" s="142"/>
      <c r="KXA17" s="142"/>
      <c r="KXB17" s="142"/>
      <c r="KXC17" s="142"/>
      <c r="KXD17" s="142"/>
      <c r="KXE17" s="142"/>
      <c r="KXF17" s="142"/>
      <c r="KXG17" s="142"/>
      <c r="KXH17" s="142"/>
      <c r="KXI17" s="142"/>
      <c r="KXJ17" s="142"/>
      <c r="KXK17" s="142"/>
      <c r="KXL17" s="142"/>
      <c r="KXM17" s="142"/>
      <c r="KXN17" s="142"/>
      <c r="KXO17" s="142"/>
      <c r="KXP17" s="142"/>
      <c r="KXQ17" s="142"/>
      <c r="KXR17" s="142"/>
      <c r="KXS17" s="142"/>
      <c r="KXT17" s="142"/>
      <c r="KXU17" s="142"/>
      <c r="KXV17" s="142"/>
      <c r="KXW17" s="142"/>
      <c r="KXX17" s="142"/>
      <c r="KXY17" s="142"/>
      <c r="KXZ17" s="142"/>
      <c r="KYA17" s="142"/>
      <c r="KYB17" s="142"/>
      <c r="KYC17" s="142"/>
      <c r="KYD17" s="142"/>
      <c r="KYE17" s="142"/>
      <c r="KYF17" s="142"/>
      <c r="KYG17" s="142"/>
      <c r="KYH17" s="142"/>
      <c r="KYI17" s="142"/>
      <c r="KYJ17" s="142"/>
      <c r="KYK17" s="142"/>
      <c r="KYL17" s="142"/>
      <c r="KYM17" s="142"/>
      <c r="KYN17" s="142"/>
      <c r="KYO17" s="142"/>
      <c r="KYP17" s="142"/>
      <c r="KYQ17" s="142"/>
      <c r="KYR17" s="142"/>
      <c r="KYS17" s="142"/>
      <c r="KYT17" s="142"/>
      <c r="KYU17" s="142"/>
      <c r="KYV17" s="142"/>
      <c r="KYW17" s="142"/>
      <c r="KYX17" s="142"/>
      <c r="KYY17" s="142"/>
      <c r="KYZ17" s="142"/>
      <c r="KZA17" s="142"/>
      <c r="KZB17" s="142"/>
      <c r="KZC17" s="142"/>
      <c r="KZD17" s="142"/>
      <c r="KZE17" s="142"/>
      <c r="KZF17" s="142"/>
      <c r="KZG17" s="142"/>
      <c r="KZH17" s="142"/>
      <c r="KZI17" s="142"/>
      <c r="KZJ17" s="142"/>
      <c r="KZK17" s="142"/>
      <c r="KZL17" s="142"/>
      <c r="KZM17" s="142"/>
      <c r="KZN17" s="142"/>
      <c r="KZO17" s="142"/>
      <c r="KZP17" s="142"/>
      <c r="KZQ17" s="142"/>
      <c r="KZR17" s="142"/>
      <c r="KZS17" s="142"/>
      <c r="KZT17" s="142"/>
      <c r="KZU17" s="142"/>
      <c r="KZV17" s="142"/>
      <c r="KZW17" s="142"/>
      <c r="KZX17" s="142"/>
      <c r="KZY17" s="142"/>
      <c r="KZZ17" s="142"/>
      <c r="LAA17" s="142"/>
      <c r="LAB17" s="142"/>
      <c r="LAC17" s="142"/>
      <c r="LAD17" s="142"/>
      <c r="LAE17" s="142"/>
      <c r="LAF17" s="142"/>
      <c r="LAG17" s="142"/>
      <c r="LAH17" s="142"/>
      <c r="LAI17" s="142"/>
      <c r="LAJ17" s="142"/>
      <c r="LAK17" s="142"/>
      <c r="LAL17" s="142"/>
      <c r="LAM17" s="142"/>
      <c r="LAN17" s="142"/>
      <c r="LAO17" s="142"/>
      <c r="LAP17" s="142"/>
      <c r="LAQ17" s="142"/>
      <c r="LAR17" s="142"/>
      <c r="LAS17" s="142"/>
      <c r="LAT17" s="142"/>
      <c r="LAU17" s="142"/>
      <c r="LAV17" s="142"/>
      <c r="LAW17" s="142"/>
      <c r="LAX17" s="142"/>
      <c r="LAY17" s="142"/>
      <c r="LAZ17" s="142"/>
      <c r="LBA17" s="142"/>
      <c r="LBB17" s="142"/>
      <c r="LBC17" s="142"/>
      <c r="LBD17" s="142"/>
      <c r="LBE17" s="142"/>
      <c r="LBF17" s="142"/>
      <c r="LBG17" s="142"/>
      <c r="LBH17" s="142"/>
      <c r="LBI17" s="142"/>
      <c r="LBJ17" s="142"/>
      <c r="LBK17" s="142"/>
      <c r="LBL17" s="142"/>
      <c r="LBM17" s="142"/>
      <c r="LBN17" s="142"/>
      <c r="LBO17" s="142"/>
      <c r="LBP17" s="142"/>
      <c r="LBQ17" s="142"/>
      <c r="LBR17" s="142"/>
      <c r="LBS17" s="142"/>
      <c r="LBT17" s="142"/>
      <c r="LBU17" s="142"/>
      <c r="LBV17" s="142"/>
      <c r="LBW17" s="142"/>
      <c r="LBX17" s="142"/>
      <c r="LBY17" s="142"/>
      <c r="LBZ17" s="142"/>
      <c r="LCA17" s="142"/>
      <c r="LCB17" s="142"/>
      <c r="LCC17" s="142"/>
      <c r="LCD17" s="142"/>
      <c r="LCE17" s="142"/>
      <c r="LCF17" s="142"/>
      <c r="LCG17" s="142"/>
      <c r="LCH17" s="142"/>
      <c r="LCI17" s="142"/>
      <c r="LCJ17" s="142"/>
      <c r="LCK17" s="142"/>
      <c r="LCL17" s="142"/>
      <c r="LCM17" s="142"/>
      <c r="LCN17" s="142"/>
      <c r="LCO17" s="142"/>
      <c r="LCP17" s="142"/>
      <c r="LCQ17" s="142"/>
      <c r="LCR17" s="142"/>
      <c r="LCS17" s="142"/>
      <c r="LCT17" s="142"/>
      <c r="LCU17" s="142"/>
      <c r="LCV17" s="142"/>
      <c r="LCW17" s="142"/>
      <c r="LCX17" s="142"/>
      <c r="LCY17" s="142"/>
      <c r="LCZ17" s="142"/>
      <c r="LDA17" s="142"/>
      <c r="LDB17" s="142"/>
      <c r="LDC17" s="142"/>
      <c r="LDD17" s="142"/>
      <c r="LDE17" s="142"/>
      <c r="LDF17" s="142"/>
      <c r="LDG17" s="142"/>
      <c r="LDH17" s="142"/>
      <c r="LDI17" s="142"/>
      <c r="LDJ17" s="142"/>
      <c r="LDK17" s="142"/>
      <c r="LDL17" s="142"/>
      <c r="LDM17" s="142"/>
      <c r="LDN17" s="142"/>
      <c r="LDO17" s="142"/>
      <c r="LDP17" s="142"/>
      <c r="LDQ17" s="142"/>
      <c r="LDR17" s="142"/>
      <c r="LDS17" s="142"/>
      <c r="LDT17" s="142"/>
      <c r="LDU17" s="142"/>
      <c r="LDV17" s="142"/>
      <c r="LDW17" s="142"/>
      <c r="LDX17" s="142"/>
      <c r="LDY17" s="142"/>
      <c r="LDZ17" s="142"/>
      <c r="LEA17" s="142"/>
      <c r="LEB17" s="142"/>
      <c r="LEC17" s="142"/>
      <c r="LED17" s="142"/>
      <c r="LEE17" s="142"/>
      <c r="LEF17" s="142"/>
      <c r="LEG17" s="142"/>
      <c r="LEH17" s="142"/>
      <c r="LEI17" s="142"/>
      <c r="LEJ17" s="142"/>
      <c r="LEK17" s="142"/>
      <c r="LEL17" s="142"/>
      <c r="LEM17" s="142"/>
      <c r="LEN17" s="142"/>
      <c r="LEO17" s="142"/>
      <c r="LEP17" s="142"/>
      <c r="LEQ17" s="142"/>
      <c r="LER17" s="142"/>
      <c r="LES17" s="142"/>
      <c r="LET17" s="142"/>
      <c r="LEU17" s="142"/>
      <c r="LEV17" s="142"/>
      <c r="LEW17" s="142"/>
      <c r="LEX17" s="142"/>
      <c r="LEY17" s="142"/>
      <c r="LEZ17" s="142"/>
      <c r="LFA17" s="142"/>
      <c r="LFB17" s="142"/>
      <c r="LFC17" s="142"/>
      <c r="LFD17" s="142"/>
      <c r="LFE17" s="142"/>
      <c r="LFF17" s="142"/>
      <c r="LFG17" s="142"/>
      <c r="LFH17" s="142"/>
      <c r="LFI17" s="142"/>
      <c r="LFJ17" s="142"/>
      <c r="LFK17" s="142"/>
      <c r="LFL17" s="142"/>
      <c r="LFM17" s="142"/>
      <c r="LFN17" s="142"/>
      <c r="LFO17" s="142"/>
      <c r="LFP17" s="142"/>
      <c r="LFQ17" s="142"/>
      <c r="LFR17" s="142"/>
      <c r="LFS17" s="142"/>
      <c r="LFT17" s="142"/>
      <c r="LFU17" s="142"/>
      <c r="LFV17" s="142"/>
      <c r="LFW17" s="142"/>
      <c r="LFX17" s="142"/>
      <c r="LFY17" s="142"/>
      <c r="LFZ17" s="142"/>
      <c r="LGA17" s="142"/>
      <c r="LGB17" s="142"/>
      <c r="LGC17" s="142"/>
      <c r="LGD17" s="142"/>
      <c r="LGE17" s="142"/>
      <c r="LGF17" s="142"/>
      <c r="LGG17" s="142"/>
      <c r="LGH17" s="142"/>
      <c r="LGI17" s="142"/>
      <c r="LGJ17" s="142"/>
      <c r="LGK17" s="142"/>
      <c r="LGL17" s="142"/>
      <c r="LGM17" s="142"/>
      <c r="LGN17" s="142"/>
      <c r="LGO17" s="142"/>
      <c r="LGP17" s="142"/>
      <c r="LGQ17" s="142"/>
      <c r="LGR17" s="142"/>
      <c r="LGS17" s="142"/>
      <c r="LGT17" s="142"/>
      <c r="LGU17" s="142"/>
      <c r="LGV17" s="142"/>
      <c r="LGW17" s="142"/>
      <c r="LGX17" s="142"/>
      <c r="LGY17" s="142"/>
      <c r="LGZ17" s="142"/>
      <c r="LHA17" s="142"/>
      <c r="LHB17" s="142"/>
      <c r="LHC17" s="142"/>
      <c r="LHD17" s="142"/>
      <c r="LHE17" s="142"/>
      <c r="LHF17" s="142"/>
      <c r="LHG17" s="142"/>
      <c r="LHH17" s="142"/>
      <c r="LHI17" s="142"/>
      <c r="LHJ17" s="142"/>
      <c r="LHK17" s="142"/>
      <c r="LHL17" s="142"/>
      <c r="LHM17" s="142"/>
      <c r="LHN17" s="142"/>
      <c r="LHO17" s="142"/>
      <c r="LHP17" s="142"/>
      <c r="LHQ17" s="142"/>
      <c r="LHR17" s="142"/>
      <c r="LHS17" s="142"/>
      <c r="LHT17" s="142"/>
      <c r="LHU17" s="142"/>
      <c r="LHV17" s="142"/>
      <c r="LHW17" s="142"/>
      <c r="LHX17" s="142"/>
      <c r="LHY17" s="142"/>
      <c r="LHZ17" s="142"/>
      <c r="LIA17" s="142"/>
      <c r="LIB17" s="142"/>
      <c r="LIC17" s="142"/>
      <c r="LID17" s="142"/>
      <c r="LIE17" s="142"/>
      <c r="LIF17" s="142"/>
      <c r="LIG17" s="142"/>
      <c r="LIH17" s="142"/>
      <c r="LII17" s="142"/>
      <c r="LIJ17" s="142"/>
      <c r="LIK17" s="142"/>
      <c r="LIL17" s="142"/>
      <c r="LIM17" s="142"/>
      <c r="LIN17" s="142"/>
      <c r="LIO17" s="142"/>
      <c r="LIP17" s="142"/>
      <c r="LIQ17" s="142"/>
      <c r="LIR17" s="142"/>
      <c r="LIS17" s="142"/>
      <c r="LIT17" s="142"/>
      <c r="LIU17" s="142"/>
      <c r="LIV17" s="142"/>
      <c r="LIW17" s="142"/>
      <c r="LIX17" s="142"/>
      <c r="LIY17" s="142"/>
      <c r="LIZ17" s="142"/>
      <c r="LJA17" s="142"/>
      <c r="LJB17" s="142"/>
      <c r="LJC17" s="142"/>
      <c r="LJD17" s="142"/>
      <c r="LJE17" s="142"/>
      <c r="LJF17" s="142"/>
      <c r="LJG17" s="142"/>
      <c r="LJH17" s="142"/>
      <c r="LJI17" s="142"/>
      <c r="LJJ17" s="142"/>
      <c r="LJK17" s="142"/>
      <c r="LJL17" s="142"/>
      <c r="LJM17" s="142"/>
      <c r="LJN17" s="142"/>
      <c r="LJO17" s="142"/>
      <c r="LJP17" s="142"/>
      <c r="LJQ17" s="142"/>
      <c r="LJR17" s="142"/>
      <c r="LJS17" s="142"/>
      <c r="LJT17" s="142"/>
      <c r="LJU17" s="142"/>
      <c r="LJV17" s="142"/>
      <c r="LJW17" s="142"/>
      <c r="LJX17" s="142"/>
      <c r="LJY17" s="142"/>
      <c r="LJZ17" s="142"/>
      <c r="LKA17" s="142"/>
      <c r="LKB17" s="142"/>
      <c r="LKC17" s="142"/>
      <c r="LKD17" s="142"/>
      <c r="LKE17" s="142"/>
      <c r="LKF17" s="142"/>
      <c r="LKG17" s="142"/>
      <c r="LKH17" s="142"/>
      <c r="LKI17" s="142"/>
      <c r="LKJ17" s="142"/>
      <c r="LKK17" s="142"/>
      <c r="LKL17" s="142"/>
      <c r="LKM17" s="142"/>
      <c r="LKN17" s="142"/>
      <c r="LKO17" s="142"/>
      <c r="LKP17" s="142"/>
      <c r="LKQ17" s="142"/>
      <c r="LKR17" s="142"/>
      <c r="LKS17" s="142"/>
      <c r="LKT17" s="142"/>
      <c r="LKU17" s="142"/>
      <c r="LKV17" s="142"/>
      <c r="LKW17" s="142"/>
      <c r="LKX17" s="142"/>
      <c r="LKY17" s="142"/>
      <c r="LKZ17" s="142"/>
      <c r="LLA17" s="142"/>
      <c r="LLB17" s="142"/>
      <c r="LLC17" s="142"/>
      <c r="LLD17" s="142"/>
      <c r="LLE17" s="142"/>
      <c r="LLF17" s="142"/>
      <c r="LLG17" s="142"/>
      <c r="LLH17" s="142"/>
      <c r="LLI17" s="142"/>
      <c r="LLJ17" s="142"/>
      <c r="LLK17" s="142"/>
      <c r="LLL17" s="142"/>
      <c r="LLM17" s="142"/>
      <c r="LLN17" s="142"/>
      <c r="LLO17" s="142"/>
      <c r="LLP17" s="142"/>
      <c r="LLQ17" s="142"/>
      <c r="LLR17" s="142"/>
      <c r="LLS17" s="142"/>
      <c r="LLT17" s="142"/>
      <c r="LLU17" s="142"/>
      <c r="LLV17" s="142"/>
      <c r="LLW17" s="142"/>
      <c r="LLX17" s="142"/>
      <c r="LLY17" s="142"/>
      <c r="LLZ17" s="142"/>
      <c r="LMA17" s="142"/>
      <c r="LMB17" s="142"/>
      <c r="LMC17" s="142"/>
      <c r="LMD17" s="142"/>
      <c r="LME17" s="142"/>
      <c r="LMF17" s="142"/>
      <c r="LMG17" s="142"/>
      <c r="LMH17" s="142"/>
      <c r="LMI17" s="142"/>
      <c r="LMJ17" s="142"/>
      <c r="LMK17" s="142"/>
      <c r="LML17" s="142"/>
      <c r="LMM17" s="142"/>
      <c r="LMN17" s="142"/>
      <c r="LMO17" s="142"/>
      <c r="LMP17" s="142"/>
      <c r="LMQ17" s="142"/>
      <c r="LMR17" s="142"/>
      <c r="LMS17" s="142"/>
      <c r="LMT17" s="142"/>
      <c r="LMU17" s="142"/>
      <c r="LMV17" s="142"/>
      <c r="LMW17" s="142"/>
      <c r="LMX17" s="142"/>
      <c r="LMY17" s="142"/>
      <c r="LMZ17" s="142"/>
      <c r="LNA17" s="142"/>
      <c r="LNB17" s="142"/>
      <c r="LNC17" s="142"/>
      <c r="LND17" s="142"/>
      <c r="LNE17" s="142"/>
      <c r="LNF17" s="142"/>
      <c r="LNG17" s="142"/>
      <c r="LNH17" s="142"/>
      <c r="LNI17" s="142"/>
      <c r="LNJ17" s="142"/>
      <c r="LNK17" s="142"/>
      <c r="LNL17" s="142"/>
      <c r="LNM17" s="142"/>
      <c r="LNN17" s="142"/>
      <c r="LNO17" s="142"/>
      <c r="LNP17" s="142"/>
      <c r="LNQ17" s="142"/>
      <c r="LNR17" s="142"/>
      <c r="LNS17" s="142"/>
      <c r="LNT17" s="142"/>
      <c r="LNU17" s="142"/>
      <c r="LNV17" s="142"/>
      <c r="LNW17" s="142"/>
      <c r="LNX17" s="142"/>
      <c r="LNY17" s="142"/>
      <c r="LNZ17" s="142"/>
      <c r="LOA17" s="142"/>
      <c r="LOB17" s="142"/>
      <c r="LOC17" s="142"/>
      <c r="LOD17" s="142"/>
      <c r="LOE17" s="142"/>
      <c r="LOF17" s="142"/>
      <c r="LOG17" s="142"/>
      <c r="LOH17" s="142"/>
      <c r="LOI17" s="142"/>
      <c r="LOJ17" s="142"/>
      <c r="LOK17" s="142"/>
      <c r="LOL17" s="142"/>
      <c r="LOM17" s="142"/>
      <c r="LON17" s="142"/>
      <c r="LOO17" s="142"/>
      <c r="LOP17" s="142"/>
      <c r="LOQ17" s="142"/>
      <c r="LOR17" s="142"/>
      <c r="LOS17" s="142"/>
      <c r="LOT17" s="142"/>
      <c r="LOU17" s="142"/>
      <c r="LOV17" s="142"/>
      <c r="LOW17" s="142"/>
      <c r="LOX17" s="142"/>
      <c r="LOY17" s="142"/>
      <c r="LOZ17" s="142"/>
      <c r="LPA17" s="142"/>
      <c r="LPB17" s="142"/>
      <c r="LPC17" s="142"/>
      <c r="LPD17" s="142"/>
      <c r="LPE17" s="142"/>
      <c r="LPF17" s="142"/>
      <c r="LPG17" s="142"/>
      <c r="LPH17" s="142"/>
      <c r="LPI17" s="142"/>
      <c r="LPJ17" s="142"/>
      <c r="LPK17" s="142"/>
      <c r="LPL17" s="142"/>
      <c r="LPM17" s="142"/>
      <c r="LPN17" s="142"/>
      <c r="LPO17" s="142"/>
      <c r="LPP17" s="142"/>
      <c r="LPQ17" s="142"/>
      <c r="LPR17" s="142"/>
      <c r="LPS17" s="142"/>
      <c r="LPT17" s="142"/>
      <c r="LPU17" s="142"/>
      <c r="LPV17" s="142"/>
      <c r="LPW17" s="142"/>
      <c r="LPX17" s="142"/>
      <c r="LPY17" s="142"/>
      <c r="LPZ17" s="142"/>
      <c r="LQA17" s="142"/>
      <c r="LQB17" s="142"/>
      <c r="LQC17" s="142"/>
      <c r="LQD17" s="142"/>
      <c r="LQE17" s="142"/>
      <c r="LQF17" s="142"/>
      <c r="LQG17" s="142"/>
      <c r="LQH17" s="142"/>
      <c r="LQI17" s="142"/>
      <c r="LQJ17" s="142"/>
      <c r="LQK17" s="142"/>
      <c r="LQL17" s="142"/>
      <c r="LQM17" s="142"/>
      <c r="LQN17" s="142"/>
      <c r="LQO17" s="142"/>
      <c r="LQP17" s="142"/>
      <c r="LQQ17" s="142"/>
      <c r="LQR17" s="142"/>
      <c r="LQS17" s="142"/>
      <c r="LQT17" s="142"/>
      <c r="LQU17" s="142"/>
      <c r="LQV17" s="142"/>
      <c r="LQW17" s="142"/>
      <c r="LQX17" s="142"/>
      <c r="LQY17" s="142"/>
      <c r="LQZ17" s="142"/>
      <c r="LRA17" s="142"/>
      <c r="LRB17" s="142"/>
      <c r="LRC17" s="142"/>
      <c r="LRD17" s="142"/>
      <c r="LRE17" s="142"/>
      <c r="LRF17" s="142"/>
      <c r="LRG17" s="142"/>
      <c r="LRH17" s="142"/>
      <c r="LRI17" s="142"/>
      <c r="LRJ17" s="142"/>
      <c r="LRK17" s="142"/>
      <c r="LRL17" s="142"/>
      <c r="LRM17" s="142"/>
      <c r="LRN17" s="142"/>
      <c r="LRO17" s="142"/>
      <c r="LRP17" s="142"/>
      <c r="LRQ17" s="142"/>
      <c r="LRR17" s="142"/>
      <c r="LRS17" s="142"/>
      <c r="LRT17" s="142"/>
      <c r="LRU17" s="142"/>
      <c r="LRV17" s="142"/>
      <c r="LRW17" s="142"/>
      <c r="LRX17" s="142"/>
      <c r="LRY17" s="142"/>
      <c r="LRZ17" s="142"/>
      <c r="LSA17" s="142"/>
      <c r="LSB17" s="142"/>
      <c r="LSC17" s="142"/>
      <c r="LSD17" s="142"/>
      <c r="LSE17" s="142"/>
      <c r="LSF17" s="142"/>
      <c r="LSG17" s="142"/>
      <c r="LSH17" s="142"/>
      <c r="LSI17" s="142"/>
      <c r="LSJ17" s="142"/>
      <c r="LSK17" s="142"/>
      <c r="LSL17" s="142"/>
      <c r="LSM17" s="142"/>
      <c r="LSN17" s="142"/>
      <c r="LSO17" s="142"/>
      <c r="LSP17" s="142"/>
      <c r="LSQ17" s="142"/>
      <c r="LSR17" s="142"/>
      <c r="LSS17" s="142"/>
      <c r="LST17" s="142"/>
      <c r="LSU17" s="142"/>
      <c r="LSV17" s="142"/>
      <c r="LSW17" s="142"/>
      <c r="LSX17" s="142"/>
      <c r="LSY17" s="142"/>
      <c r="LSZ17" s="142"/>
      <c r="LTA17" s="142"/>
      <c r="LTB17" s="142"/>
      <c r="LTC17" s="142"/>
      <c r="LTD17" s="142"/>
      <c r="LTE17" s="142"/>
      <c r="LTF17" s="142"/>
      <c r="LTG17" s="142"/>
      <c r="LTH17" s="142"/>
      <c r="LTI17" s="142"/>
      <c r="LTJ17" s="142"/>
      <c r="LTK17" s="142"/>
      <c r="LTL17" s="142"/>
      <c r="LTM17" s="142"/>
      <c r="LTN17" s="142"/>
      <c r="LTO17" s="142"/>
      <c r="LTP17" s="142"/>
      <c r="LTQ17" s="142"/>
      <c r="LTR17" s="142"/>
      <c r="LTS17" s="142"/>
      <c r="LTT17" s="142"/>
      <c r="LTU17" s="142"/>
      <c r="LTV17" s="142"/>
      <c r="LTW17" s="142"/>
      <c r="LTX17" s="142"/>
      <c r="LTY17" s="142"/>
      <c r="LTZ17" s="142"/>
      <c r="LUA17" s="142"/>
      <c r="LUB17" s="142"/>
      <c r="LUC17" s="142"/>
      <c r="LUD17" s="142"/>
      <c r="LUE17" s="142"/>
      <c r="LUF17" s="142"/>
      <c r="LUG17" s="142"/>
      <c r="LUH17" s="142"/>
      <c r="LUI17" s="142"/>
      <c r="LUJ17" s="142"/>
      <c r="LUK17" s="142"/>
      <c r="LUL17" s="142"/>
      <c r="LUM17" s="142"/>
      <c r="LUN17" s="142"/>
      <c r="LUO17" s="142"/>
      <c r="LUP17" s="142"/>
      <c r="LUQ17" s="142"/>
      <c r="LUR17" s="142"/>
      <c r="LUS17" s="142"/>
      <c r="LUT17" s="142"/>
      <c r="LUU17" s="142"/>
      <c r="LUV17" s="142"/>
      <c r="LUW17" s="142"/>
      <c r="LUX17" s="142"/>
      <c r="LUY17" s="142"/>
      <c r="LUZ17" s="142"/>
      <c r="LVA17" s="142"/>
      <c r="LVB17" s="142"/>
      <c r="LVC17" s="142"/>
      <c r="LVD17" s="142"/>
      <c r="LVE17" s="142"/>
      <c r="LVF17" s="142"/>
      <c r="LVG17" s="142"/>
      <c r="LVH17" s="142"/>
      <c r="LVI17" s="142"/>
      <c r="LVJ17" s="142"/>
      <c r="LVK17" s="142"/>
      <c r="LVL17" s="142"/>
      <c r="LVM17" s="142"/>
      <c r="LVN17" s="142"/>
      <c r="LVO17" s="142"/>
      <c r="LVP17" s="142"/>
      <c r="LVQ17" s="142"/>
      <c r="LVR17" s="142"/>
      <c r="LVS17" s="142"/>
      <c r="LVT17" s="142"/>
      <c r="LVU17" s="142"/>
      <c r="LVV17" s="142"/>
      <c r="LVW17" s="142"/>
      <c r="LVX17" s="142"/>
      <c r="LVY17" s="142"/>
      <c r="LVZ17" s="142"/>
      <c r="LWA17" s="142"/>
      <c r="LWB17" s="142"/>
      <c r="LWC17" s="142"/>
      <c r="LWD17" s="142"/>
      <c r="LWE17" s="142"/>
      <c r="LWF17" s="142"/>
      <c r="LWG17" s="142"/>
      <c r="LWH17" s="142"/>
      <c r="LWI17" s="142"/>
      <c r="LWJ17" s="142"/>
      <c r="LWK17" s="142"/>
      <c r="LWL17" s="142"/>
      <c r="LWM17" s="142"/>
      <c r="LWN17" s="142"/>
      <c r="LWO17" s="142"/>
      <c r="LWP17" s="142"/>
      <c r="LWQ17" s="142"/>
      <c r="LWR17" s="142"/>
      <c r="LWS17" s="142"/>
      <c r="LWT17" s="142"/>
      <c r="LWU17" s="142"/>
      <c r="LWV17" s="142"/>
      <c r="LWW17" s="142"/>
      <c r="LWX17" s="142"/>
      <c r="LWY17" s="142"/>
      <c r="LWZ17" s="142"/>
      <c r="LXA17" s="142"/>
      <c r="LXB17" s="142"/>
      <c r="LXC17" s="142"/>
      <c r="LXD17" s="142"/>
      <c r="LXE17" s="142"/>
      <c r="LXF17" s="142"/>
      <c r="LXG17" s="142"/>
      <c r="LXH17" s="142"/>
      <c r="LXI17" s="142"/>
      <c r="LXJ17" s="142"/>
      <c r="LXK17" s="142"/>
      <c r="LXL17" s="142"/>
      <c r="LXM17" s="142"/>
      <c r="LXN17" s="142"/>
      <c r="LXO17" s="142"/>
      <c r="LXP17" s="142"/>
      <c r="LXQ17" s="142"/>
      <c r="LXR17" s="142"/>
      <c r="LXS17" s="142"/>
      <c r="LXT17" s="142"/>
      <c r="LXU17" s="142"/>
      <c r="LXV17" s="142"/>
      <c r="LXW17" s="142"/>
      <c r="LXX17" s="142"/>
      <c r="LXY17" s="142"/>
      <c r="LXZ17" s="142"/>
      <c r="LYA17" s="142"/>
      <c r="LYB17" s="142"/>
      <c r="LYC17" s="142"/>
      <c r="LYD17" s="142"/>
      <c r="LYE17" s="142"/>
      <c r="LYF17" s="142"/>
      <c r="LYG17" s="142"/>
      <c r="LYH17" s="142"/>
      <c r="LYI17" s="142"/>
      <c r="LYJ17" s="142"/>
      <c r="LYK17" s="142"/>
      <c r="LYL17" s="142"/>
      <c r="LYM17" s="142"/>
      <c r="LYN17" s="142"/>
      <c r="LYO17" s="142"/>
      <c r="LYP17" s="142"/>
      <c r="LYQ17" s="142"/>
      <c r="LYR17" s="142"/>
      <c r="LYS17" s="142"/>
      <c r="LYT17" s="142"/>
      <c r="LYU17" s="142"/>
      <c r="LYV17" s="142"/>
      <c r="LYW17" s="142"/>
      <c r="LYX17" s="142"/>
      <c r="LYY17" s="142"/>
      <c r="LYZ17" s="142"/>
      <c r="LZA17" s="142"/>
      <c r="LZB17" s="142"/>
      <c r="LZC17" s="142"/>
      <c r="LZD17" s="142"/>
      <c r="LZE17" s="142"/>
      <c r="LZF17" s="142"/>
      <c r="LZG17" s="142"/>
      <c r="LZH17" s="142"/>
      <c r="LZI17" s="142"/>
      <c r="LZJ17" s="142"/>
      <c r="LZK17" s="142"/>
      <c r="LZL17" s="142"/>
      <c r="LZM17" s="142"/>
      <c r="LZN17" s="142"/>
      <c r="LZO17" s="142"/>
      <c r="LZP17" s="142"/>
      <c r="LZQ17" s="142"/>
      <c r="LZR17" s="142"/>
      <c r="LZS17" s="142"/>
      <c r="LZT17" s="142"/>
      <c r="LZU17" s="142"/>
      <c r="LZV17" s="142"/>
      <c r="LZW17" s="142"/>
      <c r="LZX17" s="142"/>
      <c r="LZY17" s="142"/>
      <c r="LZZ17" s="142"/>
      <c r="MAA17" s="142"/>
      <c r="MAB17" s="142"/>
      <c r="MAC17" s="142"/>
      <c r="MAD17" s="142"/>
      <c r="MAE17" s="142"/>
      <c r="MAF17" s="142"/>
      <c r="MAG17" s="142"/>
      <c r="MAH17" s="142"/>
      <c r="MAI17" s="142"/>
      <c r="MAJ17" s="142"/>
      <c r="MAK17" s="142"/>
      <c r="MAL17" s="142"/>
      <c r="MAM17" s="142"/>
      <c r="MAN17" s="142"/>
      <c r="MAO17" s="142"/>
      <c r="MAP17" s="142"/>
      <c r="MAQ17" s="142"/>
      <c r="MAR17" s="142"/>
      <c r="MAS17" s="142"/>
      <c r="MAT17" s="142"/>
      <c r="MAU17" s="142"/>
      <c r="MAV17" s="142"/>
      <c r="MAW17" s="142"/>
      <c r="MAX17" s="142"/>
      <c r="MAY17" s="142"/>
      <c r="MAZ17" s="142"/>
      <c r="MBA17" s="142"/>
      <c r="MBB17" s="142"/>
      <c r="MBC17" s="142"/>
      <c r="MBD17" s="142"/>
      <c r="MBE17" s="142"/>
      <c r="MBF17" s="142"/>
      <c r="MBG17" s="142"/>
      <c r="MBH17" s="142"/>
      <c r="MBI17" s="142"/>
      <c r="MBJ17" s="142"/>
      <c r="MBK17" s="142"/>
      <c r="MBL17" s="142"/>
      <c r="MBM17" s="142"/>
      <c r="MBN17" s="142"/>
      <c r="MBO17" s="142"/>
      <c r="MBP17" s="142"/>
      <c r="MBQ17" s="142"/>
      <c r="MBR17" s="142"/>
      <c r="MBS17" s="142"/>
      <c r="MBT17" s="142"/>
      <c r="MBU17" s="142"/>
      <c r="MBV17" s="142"/>
      <c r="MBW17" s="142"/>
      <c r="MBX17" s="142"/>
      <c r="MBY17" s="142"/>
      <c r="MBZ17" s="142"/>
      <c r="MCA17" s="142"/>
      <c r="MCB17" s="142"/>
      <c r="MCC17" s="142"/>
      <c r="MCD17" s="142"/>
      <c r="MCE17" s="142"/>
      <c r="MCF17" s="142"/>
      <c r="MCG17" s="142"/>
      <c r="MCH17" s="142"/>
      <c r="MCI17" s="142"/>
      <c r="MCJ17" s="142"/>
      <c r="MCK17" s="142"/>
      <c r="MCL17" s="142"/>
      <c r="MCM17" s="142"/>
      <c r="MCN17" s="142"/>
      <c r="MCO17" s="142"/>
      <c r="MCP17" s="142"/>
      <c r="MCQ17" s="142"/>
      <c r="MCR17" s="142"/>
      <c r="MCS17" s="142"/>
      <c r="MCT17" s="142"/>
      <c r="MCU17" s="142"/>
      <c r="MCV17" s="142"/>
      <c r="MCW17" s="142"/>
      <c r="MCX17" s="142"/>
      <c r="MCY17" s="142"/>
      <c r="MCZ17" s="142"/>
      <c r="MDA17" s="142"/>
      <c r="MDB17" s="142"/>
      <c r="MDC17" s="142"/>
      <c r="MDD17" s="142"/>
      <c r="MDE17" s="142"/>
      <c r="MDF17" s="142"/>
      <c r="MDG17" s="142"/>
      <c r="MDH17" s="142"/>
      <c r="MDI17" s="142"/>
      <c r="MDJ17" s="142"/>
      <c r="MDK17" s="142"/>
      <c r="MDL17" s="142"/>
      <c r="MDM17" s="142"/>
      <c r="MDN17" s="142"/>
      <c r="MDO17" s="142"/>
      <c r="MDP17" s="142"/>
      <c r="MDQ17" s="142"/>
      <c r="MDR17" s="142"/>
      <c r="MDS17" s="142"/>
      <c r="MDT17" s="142"/>
      <c r="MDU17" s="142"/>
      <c r="MDV17" s="142"/>
      <c r="MDW17" s="142"/>
      <c r="MDX17" s="142"/>
      <c r="MDY17" s="142"/>
      <c r="MDZ17" s="142"/>
      <c r="MEA17" s="142"/>
      <c r="MEB17" s="142"/>
      <c r="MEC17" s="142"/>
      <c r="MED17" s="142"/>
      <c r="MEE17" s="142"/>
      <c r="MEF17" s="142"/>
      <c r="MEG17" s="142"/>
      <c r="MEH17" s="142"/>
      <c r="MEI17" s="142"/>
      <c r="MEJ17" s="142"/>
      <c r="MEK17" s="142"/>
      <c r="MEL17" s="142"/>
      <c r="MEM17" s="142"/>
      <c r="MEN17" s="142"/>
      <c r="MEO17" s="142"/>
      <c r="MEP17" s="142"/>
      <c r="MEQ17" s="142"/>
      <c r="MER17" s="142"/>
      <c r="MES17" s="142"/>
      <c r="MET17" s="142"/>
      <c r="MEU17" s="142"/>
      <c r="MEV17" s="142"/>
      <c r="MEW17" s="142"/>
      <c r="MEX17" s="142"/>
      <c r="MEY17" s="142"/>
      <c r="MEZ17" s="142"/>
      <c r="MFA17" s="142"/>
      <c r="MFB17" s="142"/>
      <c r="MFC17" s="142"/>
      <c r="MFD17" s="142"/>
      <c r="MFE17" s="142"/>
      <c r="MFF17" s="142"/>
      <c r="MFG17" s="142"/>
      <c r="MFH17" s="142"/>
      <c r="MFI17" s="142"/>
      <c r="MFJ17" s="142"/>
      <c r="MFK17" s="142"/>
      <c r="MFL17" s="142"/>
      <c r="MFM17" s="142"/>
      <c r="MFN17" s="142"/>
      <c r="MFO17" s="142"/>
      <c r="MFP17" s="142"/>
      <c r="MFQ17" s="142"/>
      <c r="MFR17" s="142"/>
      <c r="MFS17" s="142"/>
      <c r="MFT17" s="142"/>
      <c r="MFU17" s="142"/>
      <c r="MFV17" s="142"/>
      <c r="MFW17" s="142"/>
      <c r="MFX17" s="142"/>
      <c r="MFY17" s="142"/>
      <c r="MFZ17" s="142"/>
      <c r="MGA17" s="142"/>
      <c r="MGB17" s="142"/>
      <c r="MGC17" s="142"/>
      <c r="MGD17" s="142"/>
      <c r="MGE17" s="142"/>
      <c r="MGF17" s="142"/>
      <c r="MGG17" s="142"/>
      <c r="MGH17" s="142"/>
      <c r="MGI17" s="142"/>
      <c r="MGJ17" s="142"/>
      <c r="MGK17" s="142"/>
      <c r="MGL17" s="142"/>
      <c r="MGM17" s="142"/>
      <c r="MGN17" s="142"/>
      <c r="MGO17" s="142"/>
      <c r="MGP17" s="142"/>
      <c r="MGQ17" s="142"/>
      <c r="MGR17" s="142"/>
      <c r="MGS17" s="142"/>
      <c r="MGT17" s="142"/>
      <c r="MGU17" s="142"/>
      <c r="MGV17" s="142"/>
      <c r="MGW17" s="142"/>
      <c r="MGX17" s="142"/>
      <c r="MGY17" s="142"/>
      <c r="MGZ17" s="142"/>
      <c r="MHA17" s="142"/>
      <c r="MHB17" s="142"/>
      <c r="MHC17" s="142"/>
      <c r="MHD17" s="142"/>
      <c r="MHE17" s="142"/>
      <c r="MHF17" s="142"/>
      <c r="MHG17" s="142"/>
      <c r="MHH17" s="142"/>
      <c r="MHI17" s="142"/>
      <c r="MHJ17" s="142"/>
      <c r="MHK17" s="142"/>
      <c r="MHL17" s="142"/>
      <c r="MHM17" s="142"/>
      <c r="MHN17" s="142"/>
      <c r="MHO17" s="142"/>
      <c r="MHP17" s="142"/>
      <c r="MHQ17" s="142"/>
      <c r="MHR17" s="142"/>
      <c r="MHS17" s="142"/>
      <c r="MHT17" s="142"/>
      <c r="MHU17" s="142"/>
      <c r="MHV17" s="142"/>
      <c r="MHW17" s="142"/>
      <c r="MHX17" s="142"/>
      <c r="MHY17" s="142"/>
      <c r="MHZ17" s="142"/>
      <c r="MIA17" s="142"/>
      <c r="MIB17" s="142"/>
      <c r="MIC17" s="142"/>
      <c r="MID17" s="142"/>
      <c r="MIE17" s="142"/>
      <c r="MIF17" s="142"/>
      <c r="MIG17" s="142"/>
      <c r="MIH17" s="142"/>
      <c r="MII17" s="142"/>
      <c r="MIJ17" s="142"/>
      <c r="MIK17" s="142"/>
      <c r="MIL17" s="142"/>
      <c r="MIM17" s="142"/>
      <c r="MIN17" s="142"/>
      <c r="MIO17" s="142"/>
      <c r="MIP17" s="142"/>
      <c r="MIQ17" s="142"/>
      <c r="MIR17" s="142"/>
      <c r="MIS17" s="142"/>
      <c r="MIT17" s="142"/>
      <c r="MIU17" s="142"/>
      <c r="MIV17" s="142"/>
      <c r="MIW17" s="142"/>
      <c r="MIX17" s="142"/>
      <c r="MIY17" s="142"/>
      <c r="MIZ17" s="142"/>
      <c r="MJA17" s="142"/>
      <c r="MJB17" s="142"/>
      <c r="MJC17" s="142"/>
      <c r="MJD17" s="142"/>
      <c r="MJE17" s="142"/>
      <c r="MJF17" s="142"/>
      <c r="MJG17" s="142"/>
      <c r="MJH17" s="142"/>
      <c r="MJI17" s="142"/>
      <c r="MJJ17" s="142"/>
      <c r="MJK17" s="142"/>
      <c r="MJL17" s="142"/>
      <c r="MJM17" s="142"/>
      <c r="MJN17" s="142"/>
      <c r="MJO17" s="142"/>
      <c r="MJP17" s="142"/>
      <c r="MJQ17" s="142"/>
      <c r="MJR17" s="142"/>
      <c r="MJS17" s="142"/>
      <c r="MJT17" s="142"/>
      <c r="MJU17" s="142"/>
      <c r="MJV17" s="142"/>
      <c r="MJW17" s="142"/>
      <c r="MJX17" s="142"/>
      <c r="MJY17" s="142"/>
      <c r="MJZ17" s="142"/>
      <c r="MKA17" s="142"/>
      <c r="MKB17" s="142"/>
      <c r="MKC17" s="142"/>
      <c r="MKD17" s="142"/>
      <c r="MKE17" s="142"/>
      <c r="MKF17" s="142"/>
      <c r="MKG17" s="142"/>
      <c r="MKH17" s="142"/>
      <c r="MKI17" s="142"/>
      <c r="MKJ17" s="142"/>
      <c r="MKK17" s="142"/>
      <c r="MKL17" s="142"/>
      <c r="MKM17" s="142"/>
      <c r="MKN17" s="142"/>
      <c r="MKO17" s="142"/>
      <c r="MKP17" s="142"/>
      <c r="MKQ17" s="142"/>
      <c r="MKR17" s="142"/>
      <c r="MKS17" s="142"/>
      <c r="MKT17" s="142"/>
      <c r="MKU17" s="142"/>
      <c r="MKV17" s="142"/>
      <c r="MKW17" s="142"/>
      <c r="MKX17" s="142"/>
      <c r="MKY17" s="142"/>
      <c r="MKZ17" s="142"/>
      <c r="MLA17" s="142"/>
      <c r="MLB17" s="142"/>
      <c r="MLC17" s="142"/>
      <c r="MLD17" s="142"/>
      <c r="MLE17" s="142"/>
      <c r="MLF17" s="142"/>
      <c r="MLG17" s="142"/>
      <c r="MLH17" s="142"/>
      <c r="MLI17" s="142"/>
      <c r="MLJ17" s="142"/>
      <c r="MLK17" s="142"/>
      <c r="MLL17" s="142"/>
      <c r="MLM17" s="142"/>
      <c r="MLN17" s="142"/>
      <c r="MLO17" s="142"/>
      <c r="MLP17" s="142"/>
      <c r="MLQ17" s="142"/>
      <c r="MLR17" s="142"/>
      <c r="MLS17" s="142"/>
      <c r="MLT17" s="142"/>
      <c r="MLU17" s="142"/>
      <c r="MLV17" s="142"/>
      <c r="MLW17" s="142"/>
      <c r="MLX17" s="142"/>
      <c r="MLY17" s="142"/>
      <c r="MLZ17" s="142"/>
      <c r="MMA17" s="142"/>
      <c r="MMB17" s="142"/>
      <c r="MMC17" s="142"/>
      <c r="MMD17" s="142"/>
      <c r="MME17" s="142"/>
      <c r="MMF17" s="142"/>
      <c r="MMG17" s="142"/>
      <c r="MMH17" s="142"/>
      <c r="MMI17" s="142"/>
      <c r="MMJ17" s="142"/>
      <c r="MMK17" s="142"/>
      <c r="MML17" s="142"/>
      <c r="MMM17" s="142"/>
      <c r="MMN17" s="142"/>
      <c r="MMO17" s="142"/>
      <c r="MMP17" s="142"/>
      <c r="MMQ17" s="142"/>
      <c r="MMR17" s="142"/>
      <c r="MMS17" s="142"/>
      <c r="MMT17" s="142"/>
      <c r="MMU17" s="142"/>
      <c r="MMV17" s="142"/>
      <c r="MMW17" s="142"/>
      <c r="MMX17" s="142"/>
      <c r="MMY17" s="142"/>
      <c r="MMZ17" s="142"/>
      <c r="MNA17" s="142"/>
      <c r="MNB17" s="142"/>
      <c r="MNC17" s="142"/>
      <c r="MND17" s="142"/>
      <c r="MNE17" s="142"/>
      <c r="MNF17" s="142"/>
      <c r="MNG17" s="142"/>
      <c r="MNH17" s="142"/>
      <c r="MNI17" s="142"/>
      <c r="MNJ17" s="142"/>
      <c r="MNK17" s="142"/>
      <c r="MNL17" s="142"/>
      <c r="MNM17" s="142"/>
      <c r="MNN17" s="142"/>
      <c r="MNO17" s="142"/>
      <c r="MNP17" s="142"/>
      <c r="MNQ17" s="142"/>
      <c r="MNR17" s="142"/>
      <c r="MNS17" s="142"/>
      <c r="MNT17" s="142"/>
      <c r="MNU17" s="142"/>
      <c r="MNV17" s="142"/>
      <c r="MNW17" s="142"/>
      <c r="MNX17" s="142"/>
      <c r="MNY17" s="142"/>
      <c r="MNZ17" s="142"/>
      <c r="MOA17" s="142"/>
      <c r="MOB17" s="142"/>
      <c r="MOC17" s="142"/>
      <c r="MOD17" s="142"/>
      <c r="MOE17" s="142"/>
      <c r="MOF17" s="142"/>
      <c r="MOG17" s="142"/>
      <c r="MOH17" s="142"/>
      <c r="MOI17" s="142"/>
      <c r="MOJ17" s="142"/>
      <c r="MOK17" s="142"/>
      <c r="MOL17" s="142"/>
      <c r="MOM17" s="142"/>
      <c r="MON17" s="142"/>
      <c r="MOO17" s="142"/>
      <c r="MOP17" s="142"/>
      <c r="MOQ17" s="142"/>
      <c r="MOR17" s="142"/>
      <c r="MOS17" s="142"/>
      <c r="MOT17" s="142"/>
      <c r="MOU17" s="142"/>
      <c r="MOV17" s="142"/>
      <c r="MOW17" s="142"/>
      <c r="MOX17" s="142"/>
      <c r="MOY17" s="142"/>
      <c r="MOZ17" s="142"/>
      <c r="MPA17" s="142"/>
      <c r="MPB17" s="142"/>
      <c r="MPC17" s="142"/>
      <c r="MPD17" s="142"/>
      <c r="MPE17" s="142"/>
      <c r="MPF17" s="142"/>
      <c r="MPG17" s="142"/>
      <c r="MPH17" s="142"/>
      <c r="MPI17" s="142"/>
      <c r="MPJ17" s="142"/>
      <c r="MPK17" s="142"/>
      <c r="MPL17" s="142"/>
      <c r="MPM17" s="142"/>
      <c r="MPN17" s="142"/>
      <c r="MPO17" s="142"/>
      <c r="MPP17" s="142"/>
      <c r="MPQ17" s="142"/>
      <c r="MPR17" s="142"/>
      <c r="MPS17" s="142"/>
      <c r="MPT17" s="142"/>
      <c r="MPU17" s="142"/>
      <c r="MPV17" s="142"/>
      <c r="MPW17" s="142"/>
      <c r="MPX17" s="142"/>
      <c r="MPY17" s="142"/>
      <c r="MPZ17" s="142"/>
      <c r="MQA17" s="142"/>
      <c r="MQB17" s="142"/>
      <c r="MQC17" s="142"/>
      <c r="MQD17" s="142"/>
      <c r="MQE17" s="142"/>
      <c r="MQF17" s="142"/>
      <c r="MQG17" s="142"/>
      <c r="MQH17" s="142"/>
      <c r="MQI17" s="142"/>
      <c r="MQJ17" s="142"/>
      <c r="MQK17" s="142"/>
      <c r="MQL17" s="142"/>
      <c r="MQM17" s="142"/>
      <c r="MQN17" s="142"/>
      <c r="MQO17" s="142"/>
      <c r="MQP17" s="142"/>
      <c r="MQQ17" s="142"/>
      <c r="MQR17" s="142"/>
      <c r="MQS17" s="142"/>
      <c r="MQT17" s="142"/>
      <c r="MQU17" s="142"/>
      <c r="MQV17" s="142"/>
      <c r="MQW17" s="142"/>
      <c r="MQX17" s="142"/>
      <c r="MQY17" s="142"/>
      <c r="MQZ17" s="142"/>
      <c r="MRA17" s="142"/>
      <c r="MRB17" s="142"/>
      <c r="MRC17" s="142"/>
      <c r="MRD17" s="142"/>
      <c r="MRE17" s="142"/>
      <c r="MRF17" s="142"/>
      <c r="MRG17" s="142"/>
      <c r="MRH17" s="142"/>
      <c r="MRI17" s="142"/>
      <c r="MRJ17" s="142"/>
      <c r="MRK17" s="142"/>
      <c r="MRL17" s="142"/>
      <c r="MRM17" s="142"/>
      <c r="MRN17" s="142"/>
      <c r="MRO17" s="142"/>
      <c r="MRP17" s="142"/>
      <c r="MRQ17" s="142"/>
      <c r="MRR17" s="142"/>
      <c r="MRS17" s="142"/>
      <c r="MRT17" s="142"/>
      <c r="MRU17" s="142"/>
      <c r="MRV17" s="142"/>
      <c r="MRW17" s="142"/>
      <c r="MRX17" s="142"/>
      <c r="MRY17" s="142"/>
      <c r="MRZ17" s="142"/>
      <c r="MSA17" s="142"/>
      <c r="MSB17" s="142"/>
      <c r="MSC17" s="142"/>
      <c r="MSD17" s="142"/>
      <c r="MSE17" s="142"/>
      <c r="MSF17" s="142"/>
      <c r="MSG17" s="142"/>
      <c r="MSH17" s="142"/>
      <c r="MSI17" s="142"/>
      <c r="MSJ17" s="142"/>
      <c r="MSK17" s="142"/>
      <c r="MSL17" s="142"/>
      <c r="MSM17" s="142"/>
      <c r="MSN17" s="142"/>
      <c r="MSO17" s="142"/>
      <c r="MSP17" s="142"/>
      <c r="MSQ17" s="142"/>
      <c r="MSR17" s="142"/>
      <c r="MSS17" s="142"/>
      <c r="MST17" s="142"/>
      <c r="MSU17" s="142"/>
      <c r="MSV17" s="142"/>
      <c r="MSW17" s="142"/>
      <c r="MSX17" s="142"/>
      <c r="MSY17" s="142"/>
      <c r="MSZ17" s="142"/>
      <c r="MTA17" s="142"/>
      <c r="MTB17" s="142"/>
      <c r="MTC17" s="142"/>
      <c r="MTD17" s="142"/>
      <c r="MTE17" s="142"/>
      <c r="MTF17" s="142"/>
      <c r="MTG17" s="142"/>
      <c r="MTH17" s="142"/>
      <c r="MTI17" s="142"/>
      <c r="MTJ17" s="142"/>
      <c r="MTK17" s="142"/>
      <c r="MTL17" s="142"/>
      <c r="MTM17" s="142"/>
      <c r="MTN17" s="142"/>
      <c r="MTO17" s="142"/>
      <c r="MTP17" s="142"/>
      <c r="MTQ17" s="142"/>
      <c r="MTR17" s="142"/>
      <c r="MTS17" s="142"/>
      <c r="MTT17" s="142"/>
      <c r="MTU17" s="142"/>
      <c r="MTV17" s="142"/>
      <c r="MTW17" s="142"/>
      <c r="MTX17" s="142"/>
      <c r="MTY17" s="142"/>
      <c r="MTZ17" s="142"/>
      <c r="MUA17" s="142"/>
      <c r="MUB17" s="142"/>
      <c r="MUC17" s="142"/>
      <c r="MUD17" s="142"/>
      <c r="MUE17" s="142"/>
      <c r="MUF17" s="142"/>
      <c r="MUG17" s="142"/>
      <c r="MUH17" s="142"/>
      <c r="MUI17" s="142"/>
      <c r="MUJ17" s="142"/>
      <c r="MUK17" s="142"/>
      <c r="MUL17" s="142"/>
      <c r="MUM17" s="142"/>
      <c r="MUN17" s="142"/>
      <c r="MUO17" s="142"/>
      <c r="MUP17" s="142"/>
      <c r="MUQ17" s="142"/>
      <c r="MUR17" s="142"/>
      <c r="MUS17" s="142"/>
      <c r="MUT17" s="142"/>
      <c r="MUU17" s="142"/>
      <c r="MUV17" s="142"/>
      <c r="MUW17" s="142"/>
      <c r="MUX17" s="142"/>
      <c r="MUY17" s="142"/>
      <c r="MUZ17" s="142"/>
      <c r="MVA17" s="142"/>
      <c r="MVB17" s="142"/>
      <c r="MVC17" s="142"/>
      <c r="MVD17" s="142"/>
      <c r="MVE17" s="142"/>
      <c r="MVF17" s="142"/>
      <c r="MVG17" s="142"/>
      <c r="MVH17" s="142"/>
      <c r="MVI17" s="142"/>
      <c r="MVJ17" s="142"/>
      <c r="MVK17" s="142"/>
      <c r="MVL17" s="142"/>
      <c r="MVM17" s="142"/>
      <c r="MVN17" s="142"/>
      <c r="MVO17" s="142"/>
      <c r="MVP17" s="142"/>
      <c r="MVQ17" s="142"/>
      <c r="MVR17" s="142"/>
      <c r="MVS17" s="142"/>
      <c r="MVT17" s="142"/>
      <c r="MVU17" s="142"/>
      <c r="MVV17" s="142"/>
      <c r="MVW17" s="142"/>
      <c r="MVX17" s="142"/>
      <c r="MVY17" s="142"/>
      <c r="MVZ17" s="142"/>
      <c r="MWA17" s="142"/>
      <c r="MWB17" s="142"/>
      <c r="MWC17" s="142"/>
      <c r="MWD17" s="142"/>
      <c r="MWE17" s="142"/>
      <c r="MWF17" s="142"/>
      <c r="MWG17" s="142"/>
      <c r="MWH17" s="142"/>
      <c r="MWI17" s="142"/>
      <c r="MWJ17" s="142"/>
      <c r="MWK17" s="142"/>
      <c r="MWL17" s="142"/>
      <c r="MWM17" s="142"/>
      <c r="MWN17" s="142"/>
      <c r="MWO17" s="142"/>
      <c r="MWP17" s="142"/>
      <c r="MWQ17" s="142"/>
      <c r="MWR17" s="142"/>
      <c r="MWS17" s="142"/>
      <c r="MWT17" s="142"/>
      <c r="MWU17" s="142"/>
      <c r="MWV17" s="142"/>
      <c r="MWW17" s="142"/>
      <c r="MWX17" s="142"/>
      <c r="MWY17" s="142"/>
      <c r="MWZ17" s="142"/>
      <c r="MXA17" s="142"/>
      <c r="MXB17" s="142"/>
      <c r="MXC17" s="142"/>
      <c r="MXD17" s="142"/>
      <c r="MXE17" s="142"/>
      <c r="MXF17" s="142"/>
      <c r="MXG17" s="142"/>
      <c r="MXH17" s="142"/>
      <c r="MXI17" s="142"/>
      <c r="MXJ17" s="142"/>
      <c r="MXK17" s="142"/>
      <c r="MXL17" s="142"/>
      <c r="MXM17" s="142"/>
      <c r="MXN17" s="142"/>
      <c r="MXO17" s="142"/>
      <c r="MXP17" s="142"/>
      <c r="MXQ17" s="142"/>
      <c r="MXR17" s="142"/>
      <c r="MXS17" s="142"/>
      <c r="MXT17" s="142"/>
      <c r="MXU17" s="142"/>
      <c r="MXV17" s="142"/>
      <c r="MXW17" s="142"/>
      <c r="MXX17" s="142"/>
      <c r="MXY17" s="142"/>
      <c r="MXZ17" s="142"/>
      <c r="MYA17" s="142"/>
      <c r="MYB17" s="142"/>
      <c r="MYC17" s="142"/>
      <c r="MYD17" s="142"/>
      <c r="MYE17" s="142"/>
      <c r="MYF17" s="142"/>
      <c r="MYG17" s="142"/>
      <c r="MYH17" s="142"/>
      <c r="MYI17" s="142"/>
      <c r="MYJ17" s="142"/>
      <c r="MYK17" s="142"/>
      <c r="MYL17" s="142"/>
      <c r="MYM17" s="142"/>
      <c r="MYN17" s="142"/>
      <c r="MYO17" s="142"/>
      <c r="MYP17" s="142"/>
      <c r="MYQ17" s="142"/>
      <c r="MYR17" s="142"/>
      <c r="MYS17" s="142"/>
      <c r="MYT17" s="142"/>
      <c r="MYU17" s="142"/>
      <c r="MYV17" s="142"/>
      <c r="MYW17" s="142"/>
      <c r="MYX17" s="142"/>
      <c r="MYY17" s="142"/>
      <c r="MYZ17" s="142"/>
      <c r="MZA17" s="142"/>
      <c r="MZB17" s="142"/>
      <c r="MZC17" s="142"/>
      <c r="MZD17" s="142"/>
      <c r="MZE17" s="142"/>
      <c r="MZF17" s="142"/>
      <c r="MZG17" s="142"/>
      <c r="MZH17" s="142"/>
      <c r="MZI17" s="142"/>
      <c r="MZJ17" s="142"/>
      <c r="MZK17" s="142"/>
      <c r="MZL17" s="142"/>
      <c r="MZM17" s="142"/>
      <c r="MZN17" s="142"/>
      <c r="MZO17" s="142"/>
      <c r="MZP17" s="142"/>
      <c r="MZQ17" s="142"/>
      <c r="MZR17" s="142"/>
      <c r="MZS17" s="142"/>
      <c r="MZT17" s="142"/>
      <c r="MZU17" s="142"/>
      <c r="MZV17" s="142"/>
      <c r="MZW17" s="142"/>
      <c r="MZX17" s="142"/>
      <c r="MZY17" s="142"/>
      <c r="MZZ17" s="142"/>
      <c r="NAA17" s="142"/>
      <c r="NAB17" s="142"/>
      <c r="NAC17" s="142"/>
      <c r="NAD17" s="142"/>
      <c r="NAE17" s="142"/>
      <c r="NAF17" s="142"/>
      <c r="NAG17" s="142"/>
      <c r="NAH17" s="142"/>
      <c r="NAI17" s="142"/>
      <c r="NAJ17" s="142"/>
      <c r="NAK17" s="142"/>
      <c r="NAL17" s="142"/>
      <c r="NAM17" s="142"/>
      <c r="NAN17" s="142"/>
      <c r="NAO17" s="142"/>
      <c r="NAP17" s="142"/>
      <c r="NAQ17" s="142"/>
      <c r="NAR17" s="142"/>
      <c r="NAS17" s="142"/>
      <c r="NAT17" s="142"/>
      <c r="NAU17" s="142"/>
      <c r="NAV17" s="142"/>
      <c r="NAW17" s="142"/>
      <c r="NAX17" s="142"/>
      <c r="NAY17" s="142"/>
      <c r="NAZ17" s="142"/>
      <c r="NBA17" s="142"/>
      <c r="NBB17" s="142"/>
      <c r="NBC17" s="142"/>
      <c r="NBD17" s="142"/>
      <c r="NBE17" s="142"/>
      <c r="NBF17" s="142"/>
      <c r="NBG17" s="142"/>
      <c r="NBH17" s="142"/>
      <c r="NBI17" s="142"/>
      <c r="NBJ17" s="142"/>
      <c r="NBK17" s="142"/>
      <c r="NBL17" s="142"/>
      <c r="NBM17" s="142"/>
      <c r="NBN17" s="142"/>
      <c r="NBO17" s="142"/>
      <c r="NBP17" s="142"/>
      <c r="NBQ17" s="142"/>
      <c r="NBR17" s="142"/>
      <c r="NBS17" s="142"/>
      <c r="NBT17" s="142"/>
      <c r="NBU17" s="142"/>
      <c r="NBV17" s="142"/>
      <c r="NBW17" s="142"/>
      <c r="NBX17" s="142"/>
      <c r="NBY17" s="142"/>
      <c r="NBZ17" s="142"/>
      <c r="NCA17" s="142"/>
      <c r="NCB17" s="142"/>
      <c r="NCC17" s="142"/>
      <c r="NCD17" s="142"/>
      <c r="NCE17" s="142"/>
      <c r="NCF17" s="142"/>
      <c r="NCG17" s="142"/>
      <c r="NCH17" s="142"/>
      <c r="NCI17" s="142"/>
      <c r="NCJ17" s="142"/>
      <c r="NCK17" s="142"/>
      <c r="NCL17" s="142"/>
      <c r="NCM17" s="142"/>
      <c r="NCN17" s="142"/>
      <c r="NCO17" s="142"/>
      <c r="NCP17" s="142"/>
      <c r="NCQ17" s="142"/>
      <c r="NCR17" s="142"/>
      <c r="NCS17" s="142"/>
      <c r="NCT17" s="142"/>
      <c r="NCU17" s="142"/>
      <c r="NCV17" s="142"/>
      <c r="NCW17" s="142"/>
      <c r="NCX17" s="142"/>
      <c r="NCY17" s="142"/>
      <c r="NCZ17" s="142"/>
      <c r="NDA17" s="142"/>
      <c r="NDB17" s="142"/>
      <c r="NDC17" s="142"/>
      <c r="NDD17" s="142"/>
      <c r="NDE17" s="142"/>
      <c r="NDF17" s="142"/>
      <c r="NDG17" s="142"/>
      <c r="NDH17" s="142"/>
      <c r="NDI17" s="142"/>
      <c r="NDJ17" s="142"/>
      <c r="NDK17" s="142"/>
      <c r="NDL17" s="142"/>
      <c r="NDM17" s="142"/>
      <c r="NDN17" s="142"/>
      <c r="NDO17" s="142"/>
      <c r="NDP17" s="142"/>
      <c r="NDQ17" s="142"/>
      <c r="NDR17" s="142"/>
      <c r="NDS17" s="142"/>
      <c r="NDT17" s="142"/>
      <c r="NDU17" s="142"/>
      <c r="NDV17" s="142"/>
      <c r="NDW17" s="142"/>
      <c r="NDX17" s="142"/>
      <c r="NDY17" s="142"/>
      <c r="NDZ17" s="142"/>
      <c r="NEA17" s="142"/>
      <c r="NEB17" s="142"/>
      <c r="NEC17" s="142"/>
      <c r="NED17" s="142"/>
      <c r="NEE17" s="142"/>
      <c r="NEF17" s="142"/>
      <c r="NEG17" s="142"/>
      <c r="NEH17" s="142"/>
      <c r="NEI17" s="142"/>
      <c r="NEJ17" s="142"/>
      <c r="NEK17" s="142"/>
      <c r="NEL17" s="142"/>
      <c r="NEM17" s="142"/>
      <c r="NEN17" s="142"/>
      <c r="NEO17" s="142"/>
      <c r="NEP17" s="142"/>
      <c r="NEQ17" s="142"/>
      <c r="NER17" s="142"/>
      <c r="NES17" s="142"/>
      <c r="NET17" s="142"/>
      <c r="NEU17" s="142"/>
      <c r="NEV17" s="142"/>
      <c r="NEW17" s="142"/>
      <c r="NEX17" s="142"/>
      <c r="NEY17" s="142"/>
      <c r="NEZ17" s="142"/>
      <c r="NFA17" s="142"/>
      <c r="NFB17" s="142"/>
      <c r="NFC17" s="142"/>
      <c r="NFD17" s="142"/>
      <c r="NFE17" s="142"/>
      <c r="NFF17" s="142"/>
      <c r="NFG17" s="142"/>
      <c r="NFH17" s="142"/>
      <c r="NFI17" s="142"/>
      <c r="NFJ17" s="142"/>
      <c r="NFK17" s="142"/>
      <c r="NFL17" s="142"/>
      <c r="NFM17" s="142"/>
      <c r="NFN17" s="142"/>
      <c r="NFO17" s="142"/>
      <c r="NFP17" s="142"/>
      <c r="NFQ17" s="142"/>
      <c r="NFR17" s="142"/>
      <c r="NFS17" s="142"/>
      <c r="NFT17" s="142"/>
      <c r="NFU17" s="142"/>
      <c r="NFV17" s="142"/>
      <c r="NFW17" s="142"/>
      <c r="NFX17" s="142"/>
      <c r="NFY17" s="142"/>
      <c r="NFZ17" s="142"/>
      <c r="NGA17" s="142"/>
      <c r="NGB17" s="142"/>
      <c r="NGC17" s="142"/>
      <c r="NGD17" s="142"/>
      <c r="NGE17" s="142"/>
      <c r="NGF17" s="142"/>
      <c r="NGG17" s="142"/>
      <c r="NGH17" s="142"/>
      <c r="NGI17" s="142"/>
      <c r="NGJ17" s="142"/>
      <c r="NGK17" s="142"/>
      <c r="NGL17" s="142"/>
      <c r="NGM17" s="142"/>
      <c r="NGN17" s="142"/>
      <c r="NGO17" s="142"/>
      <c r="NGP17" s="142"/>
      <c r="NGQ17" s="142"/>
      <c r="NGR17" s="142"/>
      <c r="NGS17" s="142"/>
      <c r="NGT17" s="142"/>
      <c r="NGU17" s="142"/>
      <c r="NGV17" s="142"/>
      <c r="NGW17" s="142"/>
      <c r="NGX17" s="142"/>
      <c r="NGY17" s="142"/>
      <c r="NGZ17" s="142"/>
      <c r="NHA17" s="142"/>
      <c r="NHB17" s="142"/>
      <c r="NHC17" s="142"/>
      <c r="NHD17" s="142"/>
      <c r="NHE17" s="142"/>
      <c r="NHF17" s="142"/>
      <c r="NHG17" s="142"/>
      <c r="NHH17" s="142"/>
      <c r="NHI17" s="142"/>
      <c r="NHJ17" s="142"/>
      <c r="NHK17" s="142"/>
      <c r="NHL17" s="142"/>
      <c r="NHM17" s="142"/>
      <c r="NHN17" s="142"/>
      <c r="NHO17" s="142"/>
      <c r="NHP17" s="142"/>
      <c r="NHQ17" s="142"/>
      <c r="NHR17" s="142"/>
      <c r="NHS17" s="142"/>
      <c r="NHT17" s="142"/>
      <c r="NHU17" s="142"/>
      <c r="NHV17" s="142"/>
      <c r="NHW17" s="142"/>
      <c r="NHX17" s="142"/>
      <c r="NHY17" s="142"/>
      <c r="NHZ17" s="142"/>
      <c r="NIA17" s="142"/>
      <c r="NIB17" s="142"/>
      <c r="NIC17" s="142"/>
      <c r="NID17" s="142"/>
      <c r="NIE17" s="142"/>
      <c r="NIF17" s="142"/>
      <c r="NIG17" s="142"/>
      <c r="NIH17" s="142"/>
      <c r="NII17" s="142"/>
      <c r="NIJ17" s="142"/>
      <c r="NIK17" s="142"/>
      <c r="NIL17" s="142"/>
      <c r="NIM17" s="142"/>
      <c r="NIN17" s="142"/>
      <c r="NIO17" s="142"/>
      <c r="NIP17" s="142"/>
      <c r="NIQ17" s="142"/>
      <c r="NIR17" s="142"/>
      <c r="NIS17" s="142"/>
      <c r="NIT17" s="142"/>
      <c r="NIU17" s="142"/>
      <c r="NIV17" s="142"/>
      <c r="NIW17" s="142"/>
      <c r="NIX17" s="142"/>
      <c r="NIY17" s="142"/>
      <c r="NIZ17" s="142"/>
      <c r="NJA17" s="142"/>
      <c r="NJB17" s="142"/>
      <c r="NJC17" s="142"/>
      <c r="NJD17" s="142"/>
      <c r="NJE17" s="142"/>
      <c r="NJF17" s="142"/>
      <c r="NJG17" s="142"/>
      <c r="NJH17" s="142"/>
      <c r="NJI17" s="142"/>
      <c r="NJJ17" s="142"/>
      <c r="NJK17" s="142"/>
      <c r="NJL17" s="142"/>
      <c r="NJM17" s="142"/>
      <c r="NJN17" s="142"/>
      <c r="NJO17" s="142"/>
      <c r="NJP17" s="142"/>
      <c r="NJQ17" s="142"/>
      <c r="NJR17" s="142"/>
      <c r="NJS17" s="142"/>
      <c r="NJT17" s="142"/>
      <c r="NJU17" s="142"/>
      <c r="NJV17" s="142"/>
      <c r="NJW17" s="142"/>
      <c r="NJX17" s="142"/>
      <c r="NJY17" s="142"/>
      <c r="NJZ17" s="142"/>
      <c r="NKA17" s="142"/>
      <c r="NKB17" s="142"/>
      <c r="NKC17" s="142"/>
      <c r="NKD17" s="142"/>
      <c r="NKE17" s="142"/>
      <c r="NKF17" s="142"/>
      <c r="NKG17" s="142"/>
      <c r="NKH17" s="142"/>
      <c r="NKI17" s="142"/>
      <c r="NKJ17" s="142"/>
      <c r="NKK17" s="142"/>
      <c r="NKL17" s="142"/>
      <c r="NKM17" s="142"/>
      <c r="NKN17" s="142"/>
      <c r="NKO17" s="142"/>
      <c r="NKP17" s="142"/>
      <c r="NKQ17" s="142"/>
      <c r="NKR17" s="142"/>
      <c r="NKS17" s="142"/>
      <c r="NKT17" s="142"/>
      <c r="NKU17" s="142"/>
      <c r="NKV17" s="142"/>
      <c r="NKW17" s="142"/>
      <c r="NKX17" s="142"/>
      <c r="NKY17" s="142"/>
      <c r="NKZ17" s="142"/>
      <c r="NLA17" s="142"/>
      <c r="NLB17" s="142"/>
      <c r="NLC17" s="142"/>
      <c r="NLD17" s="142"/>
      <c r="NLE17" s="142"/>
      <c r="NLF17" s="142"/>
      <c r="NLG17" s="142"/>
      <c r="NLH17" s="142"/>
      <c r="NLI17" s="142"/>
      <c r="NLJ17" s="142"/>
      <c r="NLK17" s="142"/>
      <c r="NLL17" s="142"/>
      <c r="NLM17" s="142"/>
      <c r="NLN17" s="142"/>
      <c r="NLO17" s="142"/>
      <c r="NLP17" s="142"/>
      <c r="NLQ17" s="142"/>
      <c r="NLR17" s="142"/>
      <c r="NLS17" s="142"/>
      <c r="NLT17" s="142"/>
      <c r="NLU17" s="142"/>
      <c r="NLV17" s="142"/>
      <c r="NLW17" s="142"/>
      <c r="NLX17" s="142"/>
      <c r="NLY17" s="142"/>
      <c r="NLZ17" s="142"/>
      <c r="NMA17" s="142"/>
      <c r="NMB17" s="142"/>
      <c r="NMC17" s="142"/>
      <c r="NMD17" s="142"/>
      <c r="NME17" s="142"/>
      <c r="NMF17" s="142"/>
      <c r="NMG17" s="142"/>
      <c r="NMH17" s="142"/>
      <c r="NMI17" s="142"/>
      <c r="NMJ17" s="142"/>
      <c r="NMK17" s="142"/>
      <c r="NML17" s="142"/>
      <c r="NMM17" s="142"/>
      <c r="NMN17" s="142"/>
      <c r="NMO17" s="142"/>
      <c r="NMP17" s="142"/>
      <c r="NMQ17" s="142"/>
      <c r="NMR17" s="142"/>
      <c r="NMS17" s="142"/>
      <c r="NMT17" s="142"/>
      <c r="NMU17" s="142"/>
      <c r="NMV17" s="142"/>
      <c r="NMW17" s="142"/>
      <c r="NMX17" s="142"/>
      <c r="NMY17" s="142"/>
      <c r="NMZ17" s="142"/>
      <c r="NNA17" s="142"/>
      <c r="NNB17" s="142"/>
      <c r="NNC17" s="142"/>
      <c r="NND17" s="142"/>
      <c r="NNE17" s="142"/>
      <c r="NNF17" s="142"/>
      <c r="NNG17" s="142"/>
      <c r="NNH17" s="142"/>
      <c r="NNI17" s="142"/>
      <c r="NNJ17" s="142"/>
      <c r="NNK17" s="142"/>
      <c r="NNL17" s="142"/>
      <c r="NNM17" s="142"/>
      <c r="NNN17" s="142"/>
      <c r="NNO17" s="142"/>
      <c r="NNP17" s="142"/>
      <c r="NNQ17" s="142"/>
      <c r="NNR17" s="142"/>
      <c r="NNS17" s="142"/>
      <c r="NNT17" s="142"/>
      <c r="NNU17" s="142"/>
      <c r="NNV17" s="142"/>
      <c r="NNW17" s="142"/>
      <c r="NNX17" s="142"/>
      <c r="NNY17" s="142"/>
      <c r="NNZ17" s="142"/>
      <c r="NOA17" s="142"/>
      <c r="NOB17" s="142"/>
      <c r="NOC17" s="142"/>
      <c r="NOD17" s="142"/>
      <c r="NOE17" s="142"/>
      <c r="NOF17" s="142"/>
      <c r="NOG17" s="142"/>
      <c r="NOH17" s="142"/>
      <c r="NOI17" s="142"/>
      <c r="NOJ17" s="142"/>
      <c r="NOK17" s="142"/>
      <c r="NOL17" s="142"/>
      <c r="NOM17" s="142"/>
      <c r="NON17" s="142"/>
      <c r="NOO17" s="142"/>
      <c r="NOP17" s="142"/>
      <c r="NOQ17" s="142"/>
      <c r="NOR17" s="142"/>
      <c r="NOS17" s="142"/>
      <c r="NOT17" s="142"/>
      <c r="NOU17" s="142"/>
      <c r="NOV17" s="142"/>
      <c r="NOW17" s="142"/>
      <c r="NOX17" s="142"/>
      <c r="NOY17" s="142"/>
      <c r="NOZ17" s="142"/>
      <c r="NPA17" s="142"/>
      <c r="NPB17" s="142"/>
      <c r="NPC17" s="142"/>
      <c r="NPD17" s="142"/>
      <c r="NPE17" s="142"/>
      <c r="NPF17" s="142"/>
      <c r="NPG17" s="142"/>
      <c r="NPH17" s="142"/>
      <c r="NPI17" s="142"/>
      <c r="NPJ17" s="142"/>
      <c r="NPK17" s="142"/>
      <c r="NPL17" s="142"/>
      <c r="NPM17" s="142"/>
      <c r="NPN17" s="142"/>
      <c r="NPO17" s="142"/>
      <c r="NPP17" s="142"/>
      <c r="NPQ17" s="142"/>
      <c r="NPR17" s="142"/>
      <c r="NPS17" s="142"/>
      <c r="NPT17" s="142"/>
      <c r="NPU17" s="142"/>
      <c r="NPV17" s="142"/>
      <c r="NPW17" s="142"/>
      <c r="NPX17" s="142"/>
      <c r="NPY17" s="142"/>
      <c r="NPZ17" s="142"/>
      <c r="NQA17" s="142"/>
      <c r="NQB17" s="142"/>
      <c r="NQC17" s="142"/>
      <c r="NQD17" s="142"/>
      <c r="NQE17" s="142"/>
      <c r="NQF17" s="142"/>
      <c r="NQG17" s="142"/>
      <c r="NQH17" s="142"/>
      <c r="NQI17" s="142"/>
      <c r="NQJ17" s="142"/>
      <c r="NQK17" s="142"/>
      <c r="NQL17" s="142"/>
      <c r="NQM17" s="142"/>
      <c r="NQN17" s="142"/>
      <c r="NQO17" s="142"/>
      <c r="NQP17" s="142"/>
      <c r="NQQ17" s="142"/>
      <c r="NQR17" s="142"/>
      <c r="NQS17" s="142"/>
      <c r="NQT17" s="142"/>
      <c r="NQU17" s="142"/>
      <c r="NQV17" s="142"/>
      <c r="NQW17" s="142"/>
      <c r="NQX17" s="142"/>
      <c r="NQY17" s="142"/>
      <c r="NQZ17" s="142"/>
      <c r="NRA17" s="142"/>
      <c r="NRB17" s="142"/>
      <c r="NRC17" s="142"/>
      <c r="NRD17" s="142"/>
      <c r="NRE17" s="142"/>
      <c r="NRF17" s="142"/>
      <c r="NRG17" s="142"/>
      <c r="NRH17" s="142"/>
      <c r="NRI17" s="142"/>
      <c r="NRJ17" s="142"/>
      <c r="NRK17" s="142"/>
      <c r="NRL17" s="142"/>
      <c r="NRM17" s="142"/>
      <c r="NRN17" s="142"/>
      <c r="NRO17" s="142"/>
      <c r="NRP17" s="142"/>
      <c r="NRQ17" s="142"/>
      <c r="NRR17" s="142"/>
      <c r="NRS17" s="142"/>
      <c r="NRT17" s="142"/>
      <c r="NRU17" s="142"/>
      <c r="NRV17" s="142"/>
      <c r="NRW17" s="142"/>
      <c r="NRX17" s="142"/>
      <c r="NRY17" s="142"/>
      <c r="NRZ17" s="142"/>
      <c r="NSA17" s="142"/>
      <c r="NSB17" s="142"/>
      <c r="NSC17" s="142"/>
      <c r="NSD17" s="142"/>
      <c r="NSE17" s="142"/>
      <c r="NSF17" s="142"/>
      <c r="NSG17" s="142"/>
      <c r="NSH17" s="142"/>
      <c r="NSI17" s="142"/>
      <c r="NSJ17" s="142"/>
      <c r="NSK17" s="142"/>
      <c r="NSL17" s="142"/>
      <c r="NSM17" s="142"/>
      <c r="NSN17" s="142"/>
      <c r="NSO17" s="142"/>
      <c r="NSP17" s="142"/>
      <c r="NSQ17" s="142"/>
      <c r="NSR17" s="142"/>
      <c r="NSS17" s="142"/>
      <c r="NST17" s="142"/>
      <c r="NSU17" s="142"/>
      <c r="NSV17" s="142"/>
      <c r="NSW17" s="142"/>
      <c r="NSX17" s="142"/>
      <c r="NSY17" s="142"/>
      <c r="NSZ17" s="142"/>
      <c r="NTA17" s="142"/>
      <c r="NTB17" s="142"/>
      <c r="NTC17" s="142"/>
      <c r="NTD17" s="142"/>
      <c r="NTE17" s="142"/>
      <c r="NTF17" s="142"/>
      <c r="NTG17" s="142"/>
      <c r="NTH17" s="142"/>
      <c r="NTI17" s="142"/>
      <c r="NTJ17" s="142"/>
      <c r="NTK17" s="142"/>
      <c r="NTL17" s="142"/>
      <c r="NTM17" s="142"/>
      <c r="NTN17" s="142"/>
      <c r="NTO17" s="142"/>
      <c r="NTP17" s="142"/>
      <c r="NTQ17" s="142"/>
      <c r="NTR17" s="142"/>
      <c r="NTS17" s="142"/>
      <c r="NTT17" s="142"/>
      <c r="NTU17" s="142"/>
      <c r="NTV17" s="142"/>
      <c r="NTW17" s="142"/>
      <c r="NTX17" s="142"/>
      <c r="NTY17" s="142"/>
      <c r="NTZ17" s="142"/>
      <c r="NUA17" s="142"/>
      <c r="NUB17" s="142"/>
      <c r="NUC17" s="142"/>
      <c r="NUD17" s="142"/>
      <c r="NUE17" s="142"/>
      <c r="NUF17" s="142"/>
      <c r="NUG17" s="142"/>
      <c r="NUH17" s="142"/>
      <c r="NUI17" s="142"/>
      <c r="NUJ17" s="142"/>
      <c r="NUK17" s="142"/>
      <c r="NUL17" s="142"/>
      <c r="NUM17" s="142"/>
      <c r="NUN17" s="142"/>
      <c r="NUO17" s="142"/>
      <c r="NUP17" s="142"/>
      <c r="NUQ17" s="142"/>
      <c r="NUR17" s="142"/>
      <c r="NUS17" s="142"/>
      <c r="NUT17" s="142"/>
      <c r="NUU17" s="142"/>
      <c r="NUV17" s="142"/>
      <c r="NUW17" s="142"/>
      <c r="NUX17" s="142"/>
      <c r="NUY17" s="142"/>
      <c r="NUZ17" s="142"/>
      <c r="NVA17" s="142"/>
      <c r="NVB17" s="142"/>
      <c r="NVC17" s="142"/>
      <c r="NVD17" s="142"/>
      <c r="NVE17" s="142"/>
      <c r="NVF17" s="142"/>
      <c r="NVG17" s="142"/>
      <c r="NVH17" s="142"/>
      <c r="NVI17" s="142"/>
      <c r="NVJ17" s="142"/>
      <c r="NVK17" s="142"/>
      <c r="NVL17" s="142"/>
      <c r="NVM17" s="142"/>
      <c r="NVN17" s="142"/>
      <c r="NVO17" s="142"/>
      <c r="NVP17" s="142"/>
      <c r="NVQ17" s="142"/>
      <c r="NVR17" s="142"/>
      <c r="NVS17" s="142"/>
      <c r="NVT17" s="142"/>
      <c r="NVU17" s="142"/>
      <c r="NVV17" s="142"/>
      <c r="NVW17" s="142"/>
      <c r="NVX17" s="142"/>
      <c r="NVY17" s="142"/>
      <c r="NVZ17" s="142"/>
      <c r="NWA17" s="142"/>
      <c r="NWB17" s="142"/>
      <c r="NWC17" s="142"/>
      <c r="NWD17" s="142"/>
      <c r="NWE17" s="142"/>
      <c r="NWF17" s="142"/>
      <c r="NWG17" s="142"/>
      <c r="NWH17" s="142"/>
      <c r="NWI17" s="142"/>
      <c r="NWJ17" s="142"/>
      <c r="NWK17" s="142"/>
      <c r="NWL17" s="142"/>
      <c r="NWM17" s="142"/>
      <c r="NWN17" s="142"/>
      <c r="NWO17" s="142"/>
      <c r="NWP17" s="142"/>
      <c r="NWQ17" s="142"/>
      <c r="NWR17" s="142"/>
      <c r="NWS17" s="142"/>
      <c r="NWT17" s="142"/>
      <c r="NWU17" s="142"/>
      <c r="NWV17" s="142"/>
      <c r="NWW17" s="142"/>
      <c r="NWX17" s="142"/>
      <c r="NWY17" s="142"/>
      <c r="NWZ17" s="142"/>
      <c r="NXA17" s="142"/>
      <c r="NXB17" s="142"/>
      <c r="NXC17" s="142"/>
      <c r="NXD17" s="142"/>
      <c r="NXE17" s="142"/>
      <c r="NXF17" s="142"/>
      <c r="NXG17" s="142"/>
      <c r="NXH17" s="142"/>
      <c r="NXI17" s="142"/>
      <c r="NXJ17" s="142"/>
      <c r="NXK17" s="142"/>
      <c r="NXL17" s="142"/>
      <c r="NXM17" s="142"/>
      <c r="NXN17" s="142"/>
      <c r="NXO17" s="142"/>
      <c r="NXP17" s="142"/>
      <c r="NXQ17" s="142"/>
      <c r="NXR17" s="142"/>
      <c r="NXS17" s="142"/>
      <c r="NXT17" s="142"/>
      <c r="NXU17" s="142"/>
      <c r="NXV17" s="142"/>
      <c r="NXW17" s="142"/>
      <c r="NXX17" s="142"/>
      <c r="NXY17" s="142"/>
      <c r="NXZ17" s="142"/>
      <c r="NYA17" s="142"/>
      <c r="NYB17" s="142"/>
      <c r="NYC17" s="142"/>
      <c r="NYD17" s="142"/>
      <c r="NYE17" s="142"/>
      <c r="NYF17" s="142"/>
      <c r="NYG17" s="142"/>
      <c r="NYH17" s="142"/>
      <c r="NYI17" s="142"/>
      <c r="NYJ17" s="142"/>
      <c r="NYK17" s="142"/>
      <c r="NYL17" s="142"/>
      <c r="NYM17" s="142"/>
      <c r="NYN17" s="142"/>
      <c r="NYO17" s="142"/>
      <c r="NYP17" s="142"/>
      <c r="NYQ17" s="142"/>
      <c r="NYR17" s="142"/>
      <c r="NYS17" s="142"/>
      <c r="NYT17" s="142"/>
      <c r="NYU17" s="142"/>
      <c r="NYV17" s="142"/>
      <c r="NYW17" s="142"/>
      <c r="NYX17" s="142"/>
      <c r="NYY17" s="142"/>
      <c r="NYZ17" s="142"/>
      <c r="NZA17" s="142"/>
      <c r="NZB17" s="142"/>
      <c r="NZC17" s="142"/>
      <c r="NZD17" s="142"/>
      <c r="NZE17" s="142"/>
      <c r="NZF17" s="142"/>
      <c r="NZG17" s="142"/>
      <c r="NZH17" s="142"/>
      <c r="NZI17" s="142"/>
      <c r="NZJ17" s="142"/>
      <c r="NZK17" s="142"/>
      <c r="NZL17" s="142"/>
      <c r="NZM17" s="142"/>
      <c r="NZN17" s="142"/>
      <c r="NZO17" s="142"/>
      <c r="NZP17" s="142"/>
      <c r="NZQ17" s="142"/>
      <c r="NZR17" s="142"/>
      <c r="NZS17" s="142"/>
      <c r="NZT17" s="142"/>
      <c r="NZU17" s="142"/>
      <c r="NZV17" s="142"/>
      <c r="NZW17" s="142"/>
      <c r="NZX17" s="142"/>
      <c r="NZY17" s="142"/>
      <c r="NZZ17" s="142"/>
      <c r="OAA17" s="142"/>
      <c r="OAB17" s="142"/>
      <c r="OAC17" s="142"/>
      <c r="OAD17" s="142"/>
      <c r="OAE17" s="142"/>
      <c r="OAF17" s="142"/>
      <c r="OAG17" s="142"/>
      <c r="OAH17" s="142"/>
      <c r="OAI17" s="142"/>
      <c r="OAJ17" s="142"/>
      <c r="OAK17" s="142"/>
      <c r="OAL17" s="142"/>
      <c r="OAM17" s="142"/>
      <c r="OAN17" s="142"/>
      <c r="OAO17" s="142"/>
      <c r="OAP17" s="142"/>
      <c r="OAQ17" s="142"/>
      <c r="OAR17" s="142"/>
      <c r="OAS17" s="142"/>
      <c r="OAT17" s="142"/>
      <c r="OAU17" s="142"/>
      <c r="OAV17" s="142"/>
      <c r="OAW17" s="142"/>
      <c r="OAX17" s="142"/>
      <c r="OAY17" s="142"/>
      <c r="OAZ17" s="142"/>
      <c r="OBA17" s="142"/>
      <c r="OBB17" s="142"/>
      <c r="OBC17" s="142"/>
      <c r="OBD17" s="142"/>
      <c r="OBE17" s="142"/>
      <c r="OBF17" s="142"/>
      <c r="OBG17" s="142"/>
      <c r="OBH17" s="142"/>
      <c r="OBI17" s="142"/>
      <c r="OBJ17" s="142"/>
      <c r="OBK17" s="142"/>
      <c r="OBL17" s="142"/>
      <c r="OBM17" s="142"/>
      <c r="OBN17" s="142"/>
      <c r="OBO17" s="142"/>
      <c r="OBP17" s="142"/>
      <c r="OBQ17" s="142"/>
      <c r="OBR17" s="142"/>
      <c r="OBS17" s="142"/>
      <c r="OBT17" s="142"/>
      <c r="OBU17" s="142"/>
      <c r="OBV17" s="142"/>
      <c r="OBW17" s="142"/>
      <c r="OBX17" s="142"/>
      <c r="OBY17" s="142"/>
      <c r="OBZ17" s="142"/>
      <c r="OCA17" s="142"/>
      <c r="OCB17" s="142"/>
      <c r="OCC17" s="142"/>
      <c r="OCD17" s="142"/>
      <c r="OCE17" s="142"/>
      <c r="OCF17" s="142"/>
      <c r="OCG17" s="142"/>
      <c r="OCH17" s="142"/>
      <c r="OCI17" s="142"/>
      <c r="OCJ17" s="142"/>
      <c r="OCK17" s="142"/>
      <c r="OCL17" s="142"/>
      <c r="OCM17" s="142"/>
      <c r="OCN17" s="142"/>
      <c r="OCO17" s="142"/>
      <c r="OCP17" s="142"/>
      <c r="OCQ17" s="142"/>
      <c r="OCR17" s="142"/>
      <c r="OCS17" s="142"/>
      <c r="OCT17" s="142"/>
      <c r="OCU17" s="142"/>
      <c r="OCV17" s="142"/>
      <c r="OCW17" s="142"/>
      <c r="OCX17" s="142"/>
      <c r="OCY17" s="142"/>
      <c r="OCZ17" s="142"/>
      <c r="ODA17" s="142"/>
      <c r="ODB17" s="142"/>
      <c r="ODC17" s="142"/>
      <c r="ODD17" s="142"/>
      <c r="ODE17" s="142"/>
      <c r="ODF17" s="142"/>
      <c r="ODG17" s="142"/>
      <c r="ODH17" s="142"/>
      <c r="ODI17" s="142"/>
      <c r="ODJ17" s="142"/>
      <c r="ODK17" s="142"/>
      <c r="ODL17" s="142"/>
      <c r="ODM17" s="142"/>
      <c r="ODN17" s="142"/>
      <c r="ODO17" s="142"/>
      <c r="ODP17" s="142"/>
      <c r="ODQ17" s="142"/>
      <c r="ODR17" s="142"/>
      <c r="ODS17" s="142"/>
      <c r="ODT17" s="142"/>
      <c r="ODU17" s="142"/>
      <c r="ODV17" s="142"/>
      <c r="ODW17" s="142"/>
      <c r="ODX17" s="142"/>
      <c r="ODY17" s="142"/>
      <c r="ODZ17" s="142"/>
      <c r="OEA17" s="142"/>
      <c r="OEB17" s="142"/>
      <c r="OEC17" s="142"/>
      <c r="OED17" s="142"/>
      <c r="OEE17" s="142"/>
      <c r="OEF17" s="142"/>
      <c r="OEG17" s="142"/>
      <c r="OEH17" s="142"/>
      <c r="OEI17" s="142"/>
      <c r="OEJ17" s="142"/>
      <c r="OEK17" s="142"/>
      <c r="OEL17" s="142"/>
      <c r="OEM17" s="142"/>
      <c r="OEN17" s="142"/>
      <c r="OEO17" s="142"/>
      <c r="OEP17" s="142"/>
      <c r="OEQ17" s="142"/>
      <c r="OER17" s="142"/>
      <c r="OES17" s="142"/>
      <c r="OET17" s="142"/>
      <c r="OEU17" s="142"/>
      <c r="OEV17" s="142"/>
      <c r="OEW17" s="142"/>
      <c r="OEX17" s="142"/>
      <c r="OEY17" s="142"/>
      <c r="OEZ17" s="142"/>
      <c r="OFA17" s="142"/>
      <c r="OFB17" s="142"/>
      <c r="OFC17" s="142"/>
      <c r="OFD17" s="142"/>
      <c r="OFE17" s="142"/>
      <c r="OFF17" s="142"/>
      <c r="OFG17" s="142"/>
      <c r="OFH17" s="142"/>
      <c r="OFI17" s="142"/>
      <c r="OFJ17" s="142"/>
      <c r="OFK17" s="142"/>
      <c r="OFL17" s="142"/>
      <c r="OFM17" s="142"/>
      <c r="OFN17" s="142"/>
      <c r="OFO17" s="142"/>
      <c r="OFP17" s="142"/>
      <c r="OFQ17" s="142"/>
      <c r="OFR17" s="142"/>
      <c r="OFS17" s="142"/>
      <c r="OFT17" s="142"/>
      <c r="OFU17" s="142"/>
      <c r="OFV17" s="142"/>
      <c r="OFW17" s="142"/>
      <c r="OFX17" s="142"/>
      <c r="OFY17" s="142"/>
      <c r="OFZ17" s="142"/>
      <c r="OGA17" s="142"/>
      <c r="OGB17" s="142"/>
      <c r="OGC17" s="142"/>
      <c r="OGD17" s="142"/>
      <c r="OGE17" s="142"/>
      <c r="OGF17" s="142"/>
      <c r="OGG17" s="142"/>
      <c r="OGH17" s="142"/>
      <c r="OGI17" s="142"/>
      <c r="OGJ17" s="142"/>
      <c r="OGK17" s="142"/>
      <c r="OGL17" s="142"/>
      <c r="OGM17" s="142"/>
      <c r="OGN17" s="142"/>
      <c r="OGO17" s="142"/>
      <c r="OGP17" s="142"/>
      <c r="OGQ17" s="142"/>
      <c r="OGR17" s="142"/>
      <c r="OGS17" s="142"/>
      <c r="OGT17" s="142"/>
      <c r="OGU17" s="142"/>
      <c r="OGV17" s="142"/>
      <c r="OGW17" s="142"/>
      <c r="OGX17" s="142"/>
      <c r="OGY17" s="142"/>
      <c r="OGZ17" s="142"/>
      <c r="OHA17" s="142"/>
      <c r="OHB17" s="142"/>
      <c r="OHC17" s="142"/>
      <c r="OHD17" s="142"/>
      <c r="OHE17" s="142"/>
      <c r="OHF17" s="142"/>
      <c r="OHG17" s="142"/>
      <c r="OHH17" s="142"/>
      <c r="OHI17" s="142"/>
      <c r="OHJ17" s="142"/>
      <c r="OHK17" s="142"/>
      <c r="OHL17" s="142"/>
      <c r="OHM17" s="142"/>
      <c r="OHN17" s="142"/>
      <c r="OHO17" s="142"/>
      <c r="OHP17" s="142"/>
      <c r="OHQ17" s="142"/>
      <c r="OHR17" s="142"/>
      <c r="OHS17" s="142"/>
      <c r="OHT17" s="142"/>
      <c r="OHU17" s="142"/>
      <c r="OHV17" s="142"/>
      <c r="OHW17" s="142"/>
      <c r="OHX17" s="142"/>
      <c r="OHY17" s="142"/>
      <c r="OHZ17" s="142"/>
      <c r="OIA17" s="142"/>
      <c r="OIB17" s="142"/>
      <c r="OIC17" s="142"/>
      <c r="OID17" s="142"/>
      <c r="OIE17" s="142"/>
      <c r="OIF17" s="142"/>
      <c r="OIG17" s="142"/>
      <c r="OIH17" s="142"/>
      <c r="OII17" s="142"/>
      <c r="OIJ17" s="142"/>
      <c r="OIK17" s="142"/>
      <c r="OIL17" s="142"/>
      <c r="OIM17" s="142"/>
      <c r="OIN17" s="142"/>
      <c r="OIO17" s="142"/>
      <c r="OIP17" s="142"/>
      <c r="OIQ17" s="142"/>
      <c r="OIR17" s="142"/>
      <c r="OIS17" s="142"/>
      <c r="OIT17" s="142"/>
      <c r="OIU17" s="142"/>
      <c r="OIV17" s="142"/>
      <c r="OIW17" s="142"/>
      <c r="OIX17" s="142"/>
      <c r="OIY17" s="142"/>
      <c r="OIZ17" s="142"/>
      <c r="OJA17" s="142"/>
      <c r="OJB17" s="142"/>
      <c r="OJC17" s="142"/>
      <c r="OJD17" s="142"/>
      <c r="OJE17" s="142"/>
      <c r="OJF17" s="142"/>
      <c r="OJG17" s="142"/>
      <c r="OJH17" s="142"/>
      <c r="OJI17" s="142"/>
      <c r="OJJ17" s="142"/>
      <c r="OJK17" s="142"/>
      <c r="OJL17" s="142"/>
      <c r="OJM17" s="142"/>
      <c r="OJN17" s="142"/>
      <c r="OJO17" s="142"/>
      <c r="OJP17" s="142"/>
      <c r="OJQ17" s="142"/>
      <c r="OJR17" s="142"/>
      <c r="OJS17" s="142"/>
      <c r="OJT17" s="142"/>
      <c r="OJU17" s="142"/>
      <c r="OJV17" s="142"/>
      <c r="OJW17" s="142"/>
      <c r="OJX17" s="142"/>
      <c r="OJY17" s="142"/>
      <c r="OJZ17" s="142"/>
      <c r="OKA17" s="142"/>
      <c r="OKB17" s="142"/>
      <c r="OKC17" s="142"/>
      <c r="OKD17" s="142"/>
      <c r="OKE17" s="142"/>
      <c r="OKF17" s="142"/>
      <c r="OKG17" s="142"/>
      <c r="OKH17" s="142"/>
      <c r="OKI17" s="142"/>
      <c r="OKJ17" s="142"/>
      <c r="OKK17" s="142"/>
      <c r="OKL17" s="142"/>
      <c r="OKM17" s="142"/>
      <c r="OKN17" s="142"/>
      <c r="OKO17" s="142"/>
      <c r="OKP17" s="142"/>
      <c r="OKQ17" s="142"/>
      <c r="OKR17" s="142"/>
      <c r="OKS17" s="142"/>
      <c r="OKT17" s="142"/>
      <c r="OKU17" s="142"/>
      <c r="OKV17" s="142"/>
      <c r="OKW17" s="142"/>
      <c r="OKX17" s="142"/>
      <c r="OKY17" s="142"/>
      <c r="OKZ17" s="142"/>
      <c r="OLA17" s="142"/>
      <c r="OLB17" s="142"/>
      <c r="OLC17" s="142"/>
      <c r="OLD17" s="142"/>
      <c r="OLE17" s="142"/>
      <c r="OLF17" s="142"/>
      <c r="OLG17" s="142"/>
      <c r="OLH17" s="142"/>
      <c r="OLI17" s="142"/>
      <c r="OLJ17" s="142"/>
      <c r="OLK17" s="142"/>
      <c r="OLL17" s="142"/>
      <c r="OLM17" s="142"/>
      <c r="OLN17" s="142"/>
      <c r="OLO17" s="142"/>
      <c r="OLP17" s="142"/>
      <c r="OLQ17" s="142"/>
      <c r="OLR17" s="142"/>
      <c r="OLS17" s="142"/>
      <c r="OLT17" s="142"/>
      <c r="OLU17" s="142"/>
      <c r="OLV17" s="142"/>
      <c r="OLW17" s="142"/>
      <c r="OLX17" s="142"/>
      <c r="OLY17" s="142"/>
      <c r="OLZ17" s="142"/>
      <c r="OMA17" s="142"/>
      <c r="OMB17" s="142"/>
      <c r="OMC17" s="142"/>
      <c r="OMD17" s="142"/>
      <c r="OME17" s="142"/>
      <c r="OMF17" s="142"/>
      <c r="OMG17" s="142"/>
      <c r="OMH17" s="142"/>
      <c r="OMI17" s="142"/>
      <c r="OMJ17" s="142"/>
      <c r="OMK17" s="142"/>
      <c r="OML17" s="142"/>
      <c r="OMM17" s="142"/>
      <c r="OMN17" s="142"/>
      <c r="OMO17" s="142"/>
      <c r="OMP17" s="142"/>
      <c r="OMQ17" s="142"/>
      <c r="OMR17" s="142"/>
      <c r="OMS17" s="142"/>
      <c r="OMT17" s="142"/>
      <c r="OMU17" s="142"/>
      <c r="OMV17" s="142"/>
      <c r="OMW17" s="142"/>
      <c r="OMX17" s="142"/>
      <c r="OMY17" s="142"/>
      <c r="OMZ17" s="142"/>
      <c r="ONA17" s="142"/>
      <c r="ONB17" s="142"/>
      <c r="ONC17" s="142"/>
      <c r="OND17" s="142"/>
      <c r="ONE17" s="142"/>
      <c r="ONF17" s="142"/>
      <c r="ONG17" s="142"/>
      <c r="ONH17" s="142"/>
      <c r="ONI17" s="142"/>
      <c r="ONJ17" s="142"/>
      <c r="ONK17" s="142"/>
      <c r="ONL17" s="142"/>
      <c r="ONM17" s="142"/>
      <c r="ONN17" s="142"/>
      <c r="ONO17" s="142"/>
      <c r="ONP17" s="142"/>
      <c r="ONQ17" s="142"/>
      <c r="ONR17" s="142"/>
      <c r="ONS17" s="142"/>
      <c r="ONT17" s="142"/>
      <c r="ONU17" s="142"/>
      <c r="ONV17" s="142"/>
      <c r="ONW17" s="142"/>
      <c r="ONX17" s="142"/>
      <c r="ONY17" s="142"/>
      <c r="ONZ17" s="142"/>
      <c r="OOA17" s="142"/>
      <c r="OOB17" s="142"/>
      <c r="OOC17" s="142"/>
      <c r="OOD17" s="142"/>
      <c r="OOE17" s="142"/>
      <c r="OOF17" s="142"/>
      <c r="OOG17" s="142"/>
      <c r="OOH17" s="142"/>
      <c r="OOI17" s="142"/>
      <c r="OOJ17" s="142"/>
      <c r="OOK17" s="142"/>
      <c r="OOL17" s="142"/>
      <c r="OOM17" s="142"/>
      <c r="OON17" s="142"/>
      <c r="OOO17" s="142"/>
      <c r="OOP17" s="142"/>
      <c r="OOQ17" s="142"/>
      <c r="OOR17" s="142"/>
      <c r="OOS17" s="142"/>
      <c r="OOT17" s="142"/>
      <c r="OOU17" s="142"/>
      <c r="OOV17" s="142"/>
      <c r="OOW17" s="142"/>
      <c r="OOX17" s="142"/>
      <c r="OOY17" s="142"/>
      <c r="OOZ17" s="142"/>
      <c r="OPA17" s="142"/>
      <c r="OPB17" s="142"/>
      <c r="OPC17" s="142"/>
      <c r="OPD17" s="142"/>
      <c r="OPE17" s="142"/>
      <c r="OPF17" s="142"/>
      <c r="OPG17" s="142"/>
      <c r="OPH17" s="142"/>
      <c r="OPI17" s="142"/>
      <c r="OPJ17" s="142"/>
      <c r="OPK17" s="142"/>
      <c r="OPL17" s="142"/>
      <c r="OPM17" s="142"/>
      <c r="OPN17" s="142"/>
      <c r="OPO17" s="142"/>
      <c r="OPP17" s="142"/>
      <c r="OPQ17" s="142"/>
      <c r="OPR17" s="142"/>
      <c r="OPS17" s="142"/>
      <c r="OPT17" s="142"/>
      <c r="OPU17" s="142"/>
      <c r="OPV17" s="142"/>
      <c r="OPW17" s="142"/>
      <c r="OPX17" s="142"/>
      <c r="OPY17" s="142"/>
      <c r="OPZ17" s="142"/>
      <c r="OQA17" s="142"/>
      <c r="OQB17" s="142"/>
      <c r="OQC17" s="142"/>
      <c r="OQD17" s="142"/>
      <c r="OQE17" s="142"/>
      <c r="OQF17" s="142"/>
      <c r="OQG17" s="142"/>
      <c r="OQH17" s="142"/>
      <c r="OQI17" s="142"/>
      <c r="OQJ17" s="142"/>
      <c r="OQK17" s="142"/>
      <c r="OQL17" s="142"/>
      <c r="OQM17" s="142"/>
      <c r="OQN17" s="142"/>
      <c r="OQO17" s="142"/>
      <c r="OQP17" s="142"/>
      <c r="OQQ17" s="142"/>
      <c r="OQR17" s="142"/>
      <c r="OQS17" s="142"/>
      <c r="OQT17" s="142"/>
      <c r="OQU17" s="142"/>
      <c r="OQV17" s="142"/>
      <c r="OQW17" s="142"/>
      <c r="OQX17" s="142"/>
      <c r="OQY17" s="142"/>
      <c r="OQZ17" s="142"/>
      <c r="ORA17" s="142"/>
      <c r="ORB17" s="142"/>
      <c r="ORC17" s="142"/>
      <c r="ORD17" s="142"/>
      <c r="ORE17" s="142"/>
      <c r="ORF17" s="142"/>
      <c r="ORG17" s="142"/>
      <c r="ORH17" s="142"/>
      <c r="ORI17" s="142"/>
      <c r="ORJ17" s="142"/>
      <c r="ORK17" s="142"/>
      <c r="ORL17" s="142"/>
      <c r="ORM17" s="142"/>
      <c r="ORN17" s="142"/>
      <c r="ORO17" s="142"/>
      <c r="ORP17" s="142"/>
      <c r="ORQ17" s="142"/>
      <c r="ORR17" s="142"/>
      <c r="ORS17" s="142"/>
      <c r="ORT17" s="142"/>
      <c r="ORU17" s="142"/>
      <c r="ORV17" s="142"/>
      <c r="ORW17" s="142"/>
      <c r="ORX17" s="142"/>
      <c r="ORY17" s="142"/>
      <c r="ORZ17" s="142"/>
      <c r="OSA17" s="142"/>
      <c r="OSB17" s="142"/>
      <c r="OSC17" s="142"/>
      <c r="OSD17" s="142"/>
      <c r="OSE17" s="142"/>
      <c r="OSF17" s="142"/>
      <c r="OSG17" s="142"/>
      <c r="OSH17" s="142"/>
      <c r="OSI17" s="142"/>
      <c r="OSJ17" s="142"/>
      <c r="OSK17" s="142"/>
      <c r="OSL17" s="142"/>
      <c r="OSM17" s="142"/>
      <c r="OSN17" s="142"/>
      <c r="OSO17" s="142"/>
      <c r="OSP17" s="142"/>
      <c r="OSQ17" s="142"/>
      <c r="OSR17" s="142"/>
      <c r="OSS17" s="142"/>
      <c r="OST17" s="142"/>
      <c r="OSU17" s="142"/>
      <c r="OSV17" s="142"/>
      <c r="OSW17" s="142"/>
      <c r="OSX17" s="142"/>
      <c r="OSY17" s="142"/>
      <c r="OSZ17" s="142"/>
      <c r="OTA17" s="142"/>
      <c r="OTB17" s="142"/>
      <c r="OTC17" s="142"/>
      <c r="OTD17" s="142"/>
      <c r="OTE17" s="142"/>
      <c r="OTF17" s="142"/>
      <c r="OTG17" s="142"/>
      <c r="OTH17" s="142"/>
      <c r="OTI17" s="142"/>
      <c r="OTJ17" s="142"/>
      <c r="OTK17" s="142"/>
      <c r="OTL17" s="142"/>
      <c r="OTM17" s="142"/>
      <c r="OTN17" s="142"/>
      <c r="OTO17" s="142"/>
      <c r="OTP17" s="142"/>
      <c r="OTQ17" s="142"/>
      <c r="OTR17" s="142"/>
      <c r="OTS17" s="142"/>
      <c r="OTT17" s="142"/>
      <c r="OTU17" s="142"/>
      <c r="OTV17" s="142"/>
      <c r="OTW17" s="142"/>
      <c r="OTX17" s="142"/>
      <c r="OTY17" s="142"/>
      <c r="OTZ17" s="142"/>
      <c r="OUA17" s="142"/>
      <c r="OUB17" s="142"/>
      <c r="OUC17" s="142"/>
      <c r="OUD17" s="142"/>
      <c r="OUE17" s="142"/>
      <c r="OUF17" s="142"/>
      <c r="OUG17" s="142"/>
      <c r="OUH17" s="142"/>
      <c r="OUI17" s="142"/>
      <c r="OUJ17" s="142"/>
      <c r="OUK17" s="142"/>
      <c r="OUL17" s="142"/>
      <c r="OUM17" s="142"/>
      <c r="OUN17" s="142"/>
      <c r="OUO17" s="142"/>
      <c r="OUP17" s="142"/>
      <c r="OUQ17" s="142"/>
      <c r="OUR17" s="142"/>
      <c r="OUS17" s="142"/>
      <c r="OUT17" s="142"/>
      <c r="OUU17" s="142"/>
      <c r="OUV17" s="142"/>
      <c r="OUW17" s="142"/>
      <c r="OUX17" s="142"/>
      <c r="OUY17" s="142"/>
      <c r="OUZ17" s="142"/>
      <c r="OVA17" s="142"/>
      <c r="OVB17" s="142"/>
      <c r="OVC17" s="142"/>
      <c r="OVD17" s="142"/>
      <c r="OVE17" s="142"/>
      <c r="OVF17" s="142"/>
      <c r="OVG17" s="142"/>
      <c r="OVH17" s="142"/>
      <c r="OVI17" s="142"/>
      <c r="OVJ17" s="142"/>
      <c r="OVK17" s="142"/>
      <c r="OVL17" s="142"/>
      <c r="OVM17" s="142"/>
      <c r="OVN17" s="142"/>
      <c r="OVO17" s="142"/>
      <c r="OVP17" s="142"/>
      <c r="OVQ17" s="142"/>
      <c r="OVR17" s="142"/>
      <c r="OVS17" s="142"/>
      <c r="OVT17" s="142"/>
      <c r="OVU17" s="142"/>
      <c r="OVV17" s="142"/>
      <c r="OVW17" s="142"/>
      <c r="OVX17" s="142"/>
      <c r="OVY17" s="142"/>
      <c r="OVZ17" s="142"/>
      <c r="OWA17" s="142"/>
      <c r="OWB17" s="142"/>
      <c r="OWC17" s="142"/>
      <c r="OWD17" s="142"/>
      <c r="OWE17" s="142"/>
      <c r="OWF17" s="142"/>
      <c r="OWG17" s="142"/>
      <c r="OWH17" s="142"/>
      <c r="OWI17" s="142"/>
      <c r="OWJ17" s="142"/>
      <c r="OWK17" s="142"/>
      <c r="OWL17" s="142"/>
      <c r="OWM17" s="142"/>
      <c r="OWN17" s="142"/>
      <c r="OWO17" s="142"/>
      <c r="OWP17" s="142"/>
      <c r="OWQ17" s="142"/>
      <c r="OWR17" s="142"/>
      <c r="OWS17" s="142"/>
      <c r="OWT17" s="142"/>
      <c r="OWU17" s="142"/>
      <c r="OWV17" s="142"/>
      <c r="OWW17" s="142"/>
      <c r="OWX17" s="142"/>
      <c r="OWY17" s="142"/>
      <c r="OWZ17" s="142"/>
      <c r="OXA17" s="142"/>
      <c r="OXB17" s="142"/>
      <c r="OXC17" s="142"/>
      <c r="OXD17" s="142"/>
      <c r="OXE17" s="142"/>
      <c r="OXF17" s="142"/>
      <c r="OXG17" s="142"/>
      <c r="OXH17" s="142"/>
      <c r="OXI17" s="142"/>
      <c r="OXJ17" s="142"/>
      <c r="OXK17" s="142"/>
      <c r="OXL17" s="142"/>
      <c r="OXM17" s="142"/>
      <c r="OXN17" s="142"/>
      <c r="OXO17" s="142"/>
      <c r="OXP17" s="142"/>
      <c r="OXQ17" s="142"/>
      <c r="OXR17" s="142"/>
      <c r="OXS17" s="142"/>
      <c r="OXT17" s="142"/>
      <c r="OXU17" s="142"/>
      <c r="OXV17" s="142"/>
      <c r="OXW17" s="142"/>
      <c r="OXX17" s="142"/>
      <c r="OXY17" s="142"/>
      <c r="OXZ17" s="142"/>
      <c r="OYA17" s="142"/>
      <c r="OYB17" s="142"/>
      <c r="OYC17" s="142"/>
      <c r="OYD17" s="142"/>
      <c r="OYE17" s="142"/>
      <c r="OYF17" s="142"/>
      <c r="OYG17" s="142"/>
      <c r="OYH17" s="142"/>
      <c r="OYI17" s="142"/>
      <c r="OYJ17" s="142"/>
      <c r="OYK17" s="142"/>
      <c r="OYL17" s="142"/>
      <c r="OYM17" s="142"/>
      <c r="OYN17" s="142"/>
      <c r="OYO17" s="142"/>
      <c r="OYP17" s="142"/>
      <c r="OYQ17" s="142"/>
      <c r="OYR17" s="142"/>
      <c r="OYS17" s="142"/>
      <c r="OYT17" s="142"/>
      <c r="OYU17" s="142"/>
      <c r="OYV17" s="142"/>
      <c r="OYW17" s="142"/>
      <c r="OYX17" s="142"/>
      <c r="OYY17" s="142"/>
      <c r="OYZ17" s="142"/>
      <c r="OZA17" s="142"/>
      <c r="OZB17" s="142"/>
      <c r="OZC17" s="142"/>
      <c r="OZD17" s="142"/>
      <c r="OZE17" s="142"/>
      <c r="OZF17" s="142"/>
      <c r="OZG17" s="142"/>
      <c r="OZH17" s="142"/>
      <c r="OZI17" s="142"/>
      <c r="OZJ17" s="142"/>
      <c r="OZK17" s="142"/>
      <c r="OZL17" s="142"/>
      <c r="OZM17" s="142"/>
      <c r="OZN17" s="142"/>
      <c r="OZO17" s="142"/>
      <c r="OZP17" s="142"/>
      <c r="OZQ17" s="142"/>
      <c r="OZR17" s="142"/>
      <c r="OZS17" s="142"/>
      <c r="OZT17" s="142"/>
      <c r="OZU17" s="142"/>
      <c r="OZV17" s="142"/>
      <c r="OZW17" s="142"/>
      <c r="OZX17" s="142"/>
      <c r="OZY17" s="142"/>
      <c r="OZZ17" s="142"/>
      <c r="PAA17" s="142"/>
      <c r="PAB17" s="142"/>
      <c r="PAC17" s="142"/>
      <c r="PAD17" s="142"/>
      <c r="PAE17" s="142"/>
      <c r="PAF17" s="142"/>
      <c r="PAG17" s="142"/>
      <c r="PAH17" s="142"/>
      <c r="PAI17" s="142"/>
      <c r="PAJ17" s="142"/>
      <c r="PAK17" s="142"/>
      <c r="PAL17" s="142"/>
      <c r="PAM17" s="142"/>
      <c r="PAN17" s="142"/>
      <c r="PAO17" s="142"/>
      <c r="PAP17" s="142"/>
      <c r="PAQ17" s="142"/>
      <c r="PAR17" s="142"/>
      <c r="PAS17" s="142"/>
      <c r="PAT17" s="142"/>
      <c r="PAU17" s="142"/>
      <c r="PAV17" s="142"/>
      <c r="PAW17" s="142"/>
      <c r="PAX17" s="142"/>
      <c r="PAY17" s="142"/>
      <c r="PAZ17" s="142"/>
      <c r="PBA17" s="142"/>
      <c r="PBB17" s="142"/>
      <c r="PBC17" s="142"/>
      <c r="PBD17" s="142"/>
      <c r="PBE17" s="142"/>
      <c r="PBF17" s="142"/>
      <c r="PBG17" s="142"/>
      <c r="PBH17" s="142"/>
      <c r="PBI17" s="142"/>
      <c r="PBJ17" s="142"/>
      <c r="PBK17" s="142"/>
      <c r="PBL17" s="142"/>
      <c r="PBM17" s="142"/>
      <c r="PBN17" s="142"/>
      <c r="PBO17" s="142"/>
      <c r="PBP17" s="142"/>
      <c r="PBQ17" s="142"/>
      <c r="PBR17" s="142"/>
      <c r="PBS17" s="142"/>
      <c r="PBT17" s="142"/>
      <c r="PBU17" s="142"/>
      <c r="PBV17" s="142"/>
      <c r="PBW17" s="142"/>
      <c r="PBX17" s="142"/>
      <c r="PBY17" s="142"/>
      <c r="PBZ17" s="142"/>
      <c r="PCA17" s="142"/>
      <c r="PCB17" s="142"/>
      <c r="PCC17" s="142"/>
      <c r="PCD17" s="142"/>
      <c r="PCE17" s="142"/>
      <c r="PCF17" s="142"/>
      <c r="PCG17" s="142"/>
      <c r="PCH17" s="142"/>
      <c r="PCI17" s="142"/>
      <c r="PCJ17" s="142"/>
      <c r="PCK17" s="142"/>
      <c r="PCL17" s="142"/>
      <c r="PCM17" s="142"/>
      <c r="PCN17" s="142"/>
      <c r="PCO17" s="142"/>
      <c r="PCP17" s="142"/>
      <c r="PCQ17" s="142"/>
      <c r="PCR17" s="142"/>
      <c r="PCS17" s="142"/>
      <c r="PCT17" s="142"/>
      <c r="PCU17" s="142"/>
      <c r="PCV17" s="142"/>
      <c r="PCW17" s="142"/>
      <c r="PCX17" s="142"/>
      <c r="PCY17" s="142"/>
      <c r="PCZ17" s="142"/>
      <c r="PDA17" s="142"/>
      <c r="PDB17" s="142"/>
      <c r="PDC17" s="142"/>
      <c r="PDD17" s="142"/>
      <c r="PDE17" s="142"/>
      <c r="PDF17" s="142"/>
      <c r="PDG17" s="142"/>
      <c r="PDH17" s="142"/>
      <c r="PDI17" s="142"/>
      <c r="PDJ17" s="142"/>
      <c r="PDK17" s="142"/>
      <c r="PDL17" s="142"/>
      <c r="PDM17" s="142"/>
      <c r="PDN17" s="142"/>
      <c r="PDO17" s="142"/>
      <c r="PDP17" s="142"/>
      <c r="PDQ17" s="142"/>
      <c r="PDR17" s="142"/>
      <c r="PDS17" s="142"/>
      <c r="PDT17" s="142"/>
      <c r="PDU17" s="142"/>
      <c r="PDV17" s="142"/>
      <c r="PDW17" s="142"/>
      <c r="PDX17" s="142"/>
      <c r="PDY17" s="142"/>
      <c r="PDZ17" s="142"/>
      <c r="PEA17" s="142"/>
      <c r="PEB17" s="142"/>
      <c r="PEC17" s="142"/>
      <c r="PED17" s="142"/>
      <c r="PEE17" s="142"/>
      <c r="PEF17" s="142"/>
      <c r="PEG17" s="142"/>
      <c r="PEH17" s="142"/>
      <c r="PEI17" s="142"/>
      <c r="PEJ17" s="142"/>
      <c r="PEK17" s="142"/>
      <c r="PEL17" s="142"/>
      <c r="PEM17" s="142"/>
      <c r="PEN17" s="142"/>
      <c r="PEO17" s="142"/>
      <c r="PEP17" s="142"/>
      <c r="PEQ17" s="142"/>
      <c r="PER17" s="142"/>
      <c r="PES17" s="142"/>
      <c r="PET17" s="142"/>
      <c r="PEU17" s="142"/>
      <c r="PEV17" s="142"/>
      <c r="PEW17" s="142"/>
      <c r="PEX17" s="142"/>
      <c r="PEY17" s="142"/>
      <c r="PEZ17" s="142"/>
      <c r="PFA17" s="142"/>
      <c r="PFB17" s="142"/>
      <c r="PFC17" s="142"/>
      <c r="PFD17" s="142"/>
      <c r="PFE17" s="142"/>
      <c r="PFF17" s="142"/>
      <c r="PFG17" s="142"/>
      <c r="PFH17" s="142"/>
      <c r="PFI17" s="142"/>
      <c r="PFJ17" s="142"/>
      <c r="PFK17" s="142"/>
      <c r="PFL17" s="142"/>
      <c r="PFM17" s="142"/>
      <c r="PFN17" s="142"/>
      <c r="PFO17" s="142"/>
      <c r="PFP17" s="142"/>
      <c r="PFQ17" s="142"/>
      <c r="PFR17" s="142"/>
      <c r="PFS17" s="142"/>
      <c r="PFT17" s="142"/>
      <c r="PFU17" s="142"/>
      <c r="PFV17" s="142"/>
      <c r="PFW17" s="142"/>
      <c r="PFX17" s="142"/>
      <c r="PFY17" s="142"/>
      <c r="PFZ17" s="142"/>
      <c r="PGA17" s="142"/>
      <c r="PGB17" s="142"/>
      <c r="PGC17" s="142"/>
      <c r="PGD17" s="142"/>
      <c r="PGE17" s="142"/>
      <c r="PGF17" s="142"/>
      <c r="PGG17" s="142"/>
      <c r="PGH17" s="142"/>
      <c r="PGI17" s="142"/>
      <c r="PGJ17" s="142"/>
      <c r="PGK17" s="142"/>
      <c r="PGL17" s="142"/>
      <c r="PGM17" s="142"/>
      <c r="PGN17" s="142"/>
      <c r="PGO17" s="142"/>
      <c r="PGP17" s="142"/>
      <c r="PGQ17" s="142"/>
      <c r="PGR17" s="142"/>
      <c r="PGS17" s="142"/>
      <c r="PGT17" s="142"/>
      <c r="PGU17" s="142"/>
      <c r="PGV17" s="142"/>
      <c r="PGW17" s="142"/>
      <c r="PGX17" s="142"/>
      <c r="PGY17" s="142"/>
      <c r="PGZ17" s="142"/>
      <c r="PHA17" s="142"/>
      <c r="PHB17" s="142"/>
      <c r="PHC17" s="142"/>
      <c r="PHD17" s="142"/>
      <c r="PHE17" s="142"/>
      <c r="PHF17" s="142"/>
      <c r="PHG17" s="142"/>
      <c r="PHH17" s="142"/>
      <c r="PHI17" s="142"/>
      <c r="PHJ17" s="142"/>
      <c r="PHK17" s="142"/>
      <c r="PHL17" s="142"/>
      <c r="PHM17" s="142"/>
      <c r="PHN17" s="142"/>
      <c r="PHO17" s="142"/>
      <c r="PHP17" s="142"/>
      <c r="PHQ17" s="142"/>
      <c r="PHR17" s="142"/>
      <c r="PHS17" s="142"/>
      <c r="PHT17" s="142"/>
      <c r="PHU17" s="142"/>
      <c r="PHV17" s="142"/>
      <c r="PHW17" s="142"/>
      <c r="PHX17" s="142"/>
      <c r="PHY17" s="142"/>
      <c r="PHZ17" s="142"/>
      <c r="PIA17" s="142"/>
      <c r="PIB17" s="142"/>
      <c r="PIC17" s="142"/>
      <c r="PID17" s="142"/>
      <c r="PIE17" s="142"/>
      <c r="PIF17" s="142"/>
      <c r="PIG17" s="142"/>
      <c r="PIH17" s="142"/>
      <c r="PII17" s="142"/>
      <c r="PIJ17" s="142"/>
      <c r="PIK17" s="142"/>
      <c r="PIL17" s="142"/>
      <c r="PIM17" s="142"/>
      <c r="PIN17" s="142"/>
      <c r="PIO17" s="142"/>
      <c r="PIP17" s="142"/>
      <c r="PIQ17" s="142"/>
      <c r="PIR17" s="142"/>
      <c r="PIS17" s="142"/>
      <c r="PIT17" s="142"/>
      <c r="PIU17" s="142"/>
      <c r="PIV17" s="142"/>
      <c r="PIW17" s="142"/>
      <c r="PIX17" s="142"/>
      <c r="PIY17" s="142"/>
      <c r="PIZ17" s="142"/>
      <c r="PJA17" s="142"/>
      <c r="PJB17" s="142"/>
      <c r="PJC17" s="142"/>
      <c r="PJD17" s="142"/>
      <c r="PJE17" s="142"/>
      <c r="PJF17" s="142"/>
      <c r="PJG17" s="142"/>
      <c r="PJH17" s="142"/>
      <c r="PJI17" s="142"/>
      <c r="PJJ17" s="142"/>
      <c r="PJK17" s="142"/>
      <c r="PJL17" s="142"/>
      <c r="PJM17" s="142"/>
      <c r="PJN17" s="142"/>
      <c r="PJO17" s="142"/>
      <c r="PJP17" s="142"/>
      <c r="PJQ17" s="142"/>
      <c r="PJR17" s="142"/>
      <c r="PJS17" s="142"/>
      <c r="PJT17" s="142"/>
      <c r="PJU17" s="142"/>
      <c r="PJV17" s="142"/>
      <c r="PJW17" s="142"/>
      <c r="PJX17" s="142"/>
      <c r="PJY17" s="142"/>
      <c r="PJZ17" s="142"/>
      <c r="PKA17" s="142"/>
      <c r="PKB17" s="142"/>
      <c r="PKC17" s="142"/>
      <c r="PKD17" s="142"/>
      <c r="PKE17" s="142"/>
      <c r="PKF17" s="142"/>
      <c r="PKG17" s="142"/>
      <c r="PKH17" s="142"/>
      <c r="PKI17" s="142"/>
      <c r="PKJ17" s="142"/>
      <c r="PKK17" s="142"/>
      <c r="PKL17" s="142"/>
      <c r="PKM17" s="142"/>
      <c r="PKN17" s="142"/>
      <c r="PKO17" s="142"/>
      <c r="PKP17" s="142"/>
      <c r="PKQ17" s="142"/>
      <c r="PKR17" s="142"/>
      <c r="PKS17" s="142"/>
      <c r="PKT17" s="142"/>
      <c r="PKU17" s="142"/>
      <c r="PKV17" s="142"/>
      <c r="PKW17" s="142"/>
      <c r="PKX17" s="142"/>
      <c r="PKY17" s="142"/>
      <c r="PKZ17" s="142"/>
      <c r="PLA17" s="142"/>
      <c r="PLB17" s="142"/>
      <c r="PLC17" s="142"/>
      <c r="PLD17" s="142"/>
      <c r="PLE17" s="142"/>
      <c r="PLF17" s="142"/>
      <c r="PLG17" s="142"/>
      <c r="PLH17" s="142"/>
      <c r="PLI17" s="142"/>
      <c r="PLJ17" s="142"/>
      <c r="PLK17" s="142"/>
      <c r="PLL17" s="142"/>
      <c r="PLM17" s="142"/>
      <c r="PLN17" s="142"/>
      <c r="PLO17" s="142"/>
      <c r="PLP17" s="142"/>
      <c r="PLQ17" s="142"/>
      <c r="PLR17" s="142"/>
      <c r="PLS17" s="142"/>
      <c r="PLT17" s="142"/>
      <c r="PLU17" s="142"/>
      <c r="PLV17" s="142"/>
      <c r="PLW17" s="142"/>
      <c r="PLX17" s="142"/>
      <c r="PLY17" s="142"/>
      <c r="PLZ17" s="142"/>
      <c r="PMA17" s="142"/>
      <c r="PMB17" s="142"/>
      <c r="PMC17" s="142"/>
      <c r="PMD17" s="142"/>
      <c r="PME17" s="142"/>
      <c r="PMF17" s="142"/>
      <c r="PMG17" s="142"/>
      <c r="PMH17" s="142"/>
      <c r="PMI17" s="142"/>
      <c r="PMJ17" s="142"/>
      <c r="PMK17" s="142"/>
      <c r="PML17" s="142"/>
      <c r="PMM17" s="142"/>
      <c r="PMN17" s="142"/>
      <c r="PMO17" s="142"/>
      <c r="PMP17" s="142"/>
      <c r="PMQ17" s="142"/>
      <c r="PMR17" s="142"/>
      <c r="PMS17" s="142"/>
      <c r="PMT17" s="142"/>
      <c r="PMU17" s="142"/>
      <c r="PMV17" s="142"/>
      <c r="PMW17" s="142"/>
      <c r="PMX17" s="142"/>
      <c r="PMY17" s="142"/>
      <c r="PMZ17" s="142"/>
      <c r="PNA17" s="142"/>
      <c r="PNB17" s="142"/>
      <c r="PNC17" s="142"/>
      <c r="PND17" s="142"/>
      <c r="PNE17" s="142"/>
      <c r="PNF17" s="142"/>
      <c r="PNG17" s="142"/>
      <c r="PNH17" s="142"/>
      <c r="PNI17" s="142"/>
      <c r="PNJ17" s="142"/>
      <c r="PNK17" s="142"/>
      <c r="PNL17" s="142"/>
      <c r="PNM17" s="142"/>
      <c r="PNN17" s="142"/>
      <c r="PNO17" s="142"/>
      <c r="PNP17" s="142"/>
      <c r="PNQ17" s="142"/>
      <c r="PNR17" s="142"/>
      <c r="PNS17" s="142"/>
      <c r="PNT17" s="142"/>
      <c r="PNU17" s="142"/>
      <c r="PNV17" s="142"/>
      <c r="PNW17" s="142"/>
      <c r="PNX17" s="142"/>
      <c r="PNY17" s="142"/>
      <c r="PNZ17" s="142"/>
      <c r="POA17" s="142"/>
      <c r="POB17" s="142"/>
      <c r="POC17" s="142"/>
      <c r="POD17" s="142"/>
      <c r="POE17" s="142"/>
      <c r="POF17" s="142"/>
      <c r="POG17" s="142"/>
      <c r="POH17" s="142"/>
      <c r="POI17" s="142"/>
      <c r="POJ17" s="142"/>
      <c r="POK17" s="142"/>
      <c r="POL17" s="142"/>
      <c r="POM17" s="142"/>
      <c r="PON17" s="142"/>
      <c r="POO17" s="142"/>
      <c r="POP17" s="142"/>
      <c r="POQ17" s="142"/>
      <c r="POR17" s="142"/>
      <c r="POS17" s="142"/>
      <c r="POT17" s="142"/>
      <c r="POU17" s="142"/>
      <c r="POV17" s="142"/>
      <c r="POW17" s="142"/>
      <c r="POX17" s="142"/>
      <c r="POY17" s="142"/>
      <c r="POZ17" s="142"/>
      <c r="PPA17" s="142"/>
      <c r="PPB17" s="142"/>
      <c r="PPC17" s="142"/>
      <c r="PPD17" s="142"/>
      <c r="PPE17" s="142"/>
      <c r="PPF17" s="142"/>
      <c r="PPG17" s="142"/>
      <c r="PPH17" s="142"/>
      <c r="PPI17" s="142"/>
      <c r="PPJ17" s="142"/>
      <c r="PPK17" s="142"/>
      <c r="PPL17" s="142"/>
      <c r="PPM17" s="142"/>
      <c r="PPN17" s="142"/>
      <c r="PPO17" s="142"/>
      <c r="PPP17" s="142"/>
      <c r="PPQ17" s="142"/>
      <c r="PPR17" s="142"/>
      <c r="PPS17" s="142"/>
      <c r="PPT17" s="142"/>
      <c r="PPU17" s="142"/>
      <c r="PPV17" s="142"/>
      <c r="PPW17" s="142"/>
      <c r="PPX17" s="142"/>
      <c r="PPY17" s="142"/>
      <c r="PPZ17" s="142"/>
      <c r="PQA17" s="142"/>
      <c r="PQB17" s="142"/>
      <c r="PQC17" s="142"/>
      <c r="PQD17" s="142"/>
      <c r="PQE17" s="142"/>
      <c r="PQF17" s="142"/>
      <c r="PQG17" s="142"/>
      <c r="PQH17" s="142"/>
      <c r="PQI17" s="142"/>
      <c r="PQJ17" s="142"/>
      <c r="PQK17" s="142"/>
      <c r="PQL17" s="142"/>
      <c r="PQM17" s="142"/>
      <c r="PQN17" s="142"/>
      <c r="PQO17" s="142"/>
      <c r="PQP17" s="142"/>
      <c r="PQQ17" s="142"/>
      <c r="PQR17" s="142"/>
      <c r="PQS17" s="142"/>
      <c r="PQT17" s="142"/>
      <c r="PQU17" s="142"/>
      <c r="PQV17" s="142"/>
      <c r="PQW17" s="142"/>
      <c r="PQX17" s="142"/>
      <c r="PQY17" s="142"/>
      <c r="PQZ17" s="142"/>
      <c r="PRA17" s="142"/>
      <c r="PRB17" s="142"/>
      <c r="PRC17" s="142"/>
      <c r="PRD17" s="142"/>
      <c r="PRE17" s="142"/>
      <c r="PRF17" s="142"/>
      <c r="PRG17" s="142"/>
      <c r="PRH17" s="142"/>
      <c r="PRI17" s="142"/>
      <c r="PRJ17" s="142"/>
      <c r="PRK17" s="142"/>
      <c r="PRL17" s="142"/>
      <c r="PRM17" s="142"/>
      <c r="PRN17" s="142"/>
      <c r="PRO17" s="142"/>
      <c r="PRP17" s="142"/>
      <c r="PRQ17" s="142"/>
      <c r="PRR17" s="142"/>
      <c r="PRS17" s="142"/>
      <c r="PRT17" s="142"/>
      <c r="PRU17" s="142"/>
      <c r="PRV17" s="142"/>
      <c r="PRW17" s="142"/>
      <c r="PRX17" s="142"/>
      <c r="PRY17" s="142"/>
      <c r="PRZ17" s="142"/>
      <c r="PSA17" s="142"/>
      <c r="PSB17" s="142"/>
      <c r="PSC17" s="142"/>
      <c r="PSD17" s="142"/>
      <c r="PSE17" s="142"/>
      <c r="PSF17" s="142"/>
      <c r="PSG17" s="142"/>
      <c r="PSH17" s="142"/>
      <c r="PSI17" s="142"/>
      <c r="PSJ17" s="142"/>
      <c r="PSK17" s="142"/>
      <c r="PSL17" s="142"/>
      <c r="PSM17" s="142"/>
      <c r="PSN17" s="142"/>
      <c r="PSO17" s="142"/>
      <c r="PSP17" s="142"/>
      <c r="PSQ17" s="142"/>
      <c r="PSR17" s="142"/>
      <c r="PSS17" s="142"/>
      <c r="PST17" s="142"/>
      <c r="PSU17" s="142"/>
      <c r="PSV17" s="142"/>
      <c r="PSW17" s="142"/>
      <c r="PSX17" s="142"/>
      <c r="PSY17" s="142"/>
      <c r="PSZ17" s="142"/>
      <c r="PTA17" s="142"/>
      <c r="PTB17" s="142"/>
      <c r="PTC17" s="142"/>
      <c r="PTD17" s="142"/>
      <c r="PTE17" s="142"/>
      <c r="PTF17" s="142"/>
      <c r="PTG17" s="142"/>
      <c r="PTH17" s="142"/>
      <c r="PTI17" s="142"/>
      <c r="PTJ17" s="142"/>
      <c r="PTK17" s="142"/>
      <c r="PTL17" s="142"/>
      <c r="PTM17" s="142"/>
      <c r="PTN17" s="142"/>
      <c r="PTO17" s="142"/>
      <c r="PTP17" s="142"/>
      <c r="PTQ17" s="142"/>
      <c r="PTR17" s="142"/>
      <c r="PTS17" s="142"/>
      <c r="PTT17" s="142"/>
      <c r="PTU17" s="142"/>
      <c r="PTV17" s="142"/>
      <c r="PTW17" s="142"/>
      <c r="PTX17" s="142"/>
      <c r="PTY17" s="142"/>
      <c r="PTZ17" s="142"/>
      <c r="PUA17" s="142"/>
      <c r="PUB17" s="142"/>
      <c r="PUC17" s="142"/>
      <c r="PUD17" s="142"/>
      <c r="PUE17" s="142"/>
      <c r="PUF17" s="142"/>
      <c r="PUG17" s="142"/>
      <c r="PUH17" s="142"/>
      <c r="PUI17" s="142"/>
      <c r="PUJ17" s="142"/>
      <c r="PUK17" s="142"/>
      <c r="PUL17" s="142"/>
      <c r="PUM17" s="142"/>
      <c r="PUN17" s="142"/>
      <c r="PUO17" s="142"/>
      <c r="PUP17" s="142"/>
      <c r="PUQ17" s="142"/>
      <c r="PUR17" s="142"/>
      <c r="PUS17" s="142"/>
      <c r="PUT17" s="142"/>
      <c r="PUU17" s="142"/>
      <c r="PUV17" s="142"/>
      <c r="PUW17" s="142"/>
      <c r="PUX17" s="142"/>
      <c r="PUY17" s="142"/>
      <c r="PUZ17" s="142"/>
      <c r="PVA17" s="142"/>
      <c r="PVB17" s="142"/>
      <c r="PVC17" s="142"/>
      <c r="PVD17" s="142"/>
      <c r="PVE17" s="142"/>
      <c r="PVF17" s="142"/>
      <c r="PVG17" s="142"/>
      <c r="PVH17" s="142"/>
      <c r="PVI17" s="142"/>
      <c r="PVJ17" s="142"/>
      <c r="PVK17" s="142"/>
      <c r="PVL17" s="142"/>
      <c r="PVM17" s="142"/>
      <c r="PVN17" s="142"/>
      <c r="PVO17" s="142"/>
      <c r="PVP17" s="142"/>
      <c r="PVQ17" s="142"/>
      <c r="PVR17" s="142"/>
      <c r="PVS17" s="142"/>
      <c r="PVT17" s="142"/>
      <c r="PVU17" s="142"/>
      <c r="PVV17" s="142"/>
      <c r="PVW17" s="142"/>
      <c r="PVX17" s="142"/>
      <c r="PVY17" s="142"/>
      <c r="PVZ17" s="142"/>
      <c r="PWA17" s="142"/>
      <c r="PWB17" s="142"/>
      <c r="PWC17" s="142"/>
      <c r="PWD17" s="142"/>
      <c r="PWE17" s="142"/>
      <c r="PWF17" s="142"/>
      <c r="PWG17" s="142"/>
      <c r="PWH17" s="142"/>
      <c r="PWI17" s="142"/>
      <c r="PWJ17" s="142"/>
      <c r="PWK17" s="142"/>
      <c r="PWL17" s="142"/>
      <c r="PWM17" s="142"/>
      <c r="PWN17" s="142"/>
      <c r="PWO17" s="142"/>
      <c r="PWP17" s="142"/>
      <c r="PWQ17" s="142"/>
      <c r="PWR17" s="142"/>
      <c r="PWS17" s="142"/>
      <c r="PWT17" s="142"/>
      <c r="PWU17" s="142"/>
      <c r="PWV17" s="142"/>
      <c r="PWW17" s="142"/>
      <c r="PWX17" s="142"/>
      <c r="PWY17" s="142"/>
      <c r="PWZ17" s="142"/>
      <c r="PXA17" s="142"/>
      <c r="PXB17" s="142"/>
      <c r="PXC17" s="142"/>
      <c r="PXD17" s="142"/>
      <c r="PXE17" s="142"/>
      <c r="PXF17" s="142"/>
      <c r="PXG17" s="142"/>
      <c r="PXH17" s="142"/>
      <c r="PXI17" s="142"/>
      <c r="PXJ17" s="142"/>
      <c r="PXK17" s="142"/>
      <c r="PXL17" s="142"/>
      <c r="PXM17" s="142"/>
      <c r="PXN17" s="142"/>
      <c r="PXO17" s="142"/>
      <c r="PXP17" s="142"/>
      <c r="PXQ17" s="142"/>
      <c r="PXR17" s="142"/>
      <c r="PXS17" s="142"/>
      <c r="PXT17" s="142"/>
      <c r="PXU17" s="142"/>
      <c r="PXV17" s="142"/>
      <c r="PXW17" s="142"/>
      <c r="PXX17" s="142"/>
      <c r="PXY17" s="142"/>
      <c r="PXZ17" s="142"/>
      <c r="PYA17" s="142"/>
      <c r="PYB17" s="142"/>
      <c r="PYC17" s="142"/>
      <c r="PYD17" s="142"/>
      <c r="PYE17" s="142"/>
      <c r="PYF17" s="142"/>
      <c r="PYG17" s="142"/>
      <c r="PYH17" s="142"/>
      <c r="PYI17" s="142"/>
      <c r="PYJ17" s="142"/>
      <c r="PYK17" s="142"/>
      <c r="PYL17" s="142"/>
      <c r="PYM17" s="142"/>
      <c r="PYN17" s="142"/>
      <c r="PYO17" s="142"/>
      <c r="PYP17" s="142"/>
      <c r="PYQ17" s="142"/>
      <c r="PYR17" s="142"/>
      <c r="PYS17" s="142"/>
      <c r="PYT17" s="142"/>
      <c r="PYU17" s="142"/>
      <c r="PYV17" s="142"/>
      <c r="PYW17" s="142"/>
      <c r="PYX17" s="142"/>
      <c r="PYY17" s="142"/>
      <c r="PYZ17" s="142"/>
      <c r="PZA17" s="142"/>
      <c r="PZB17" s="142"/>
      <c r="PZC17" s="142"/>
      <c r="PZD17" s="142"/>
      <c r="PZE17" s="142"/>
      <c r="PZF17" s="142"/>
      <c r="PZG17" s="142"/>
      <c r="PZH17" s="142"/>
      <c r="PZI17" s="142"/>
      <c r="PZJ17" s="142"/>
      <c r="PZK17" s="142"/>
      <c r="PZL17" s="142"/>
      <c r="PZM17" s="142"/>
      <c r="PZN17" s="142"/>
      <c r="PZO17" s="142"/>
      <c r="PZP17" s="142"/>
      <c r="PZQ17" s="142"/>
      <c r="PZR17" s="142"/>
      <c r="PZS17" s="142"/>
      <c r="PZT17" s="142"/>
      <c r="PZU17" s="142"/>
      <c r="PZV17" s="142"/>
      <c r="PZW17" s="142"/>
      <c r="PZX17" s="142"/>
      <c r="PZY17" s="142"/>
      <c r="PZZ17" s="142"/>
      <c r="QAA17" s="142"/>
      <c r="QAB17" s="142"/>
      <c r="QAC17" s="142"/>
      <c r="QAD17" s="142"/>
      <c r="QAE17" s="142"/>
      <c r="QAF17" s="142"/>
      <c r="QAG17" s="142"/>
      <c r="QAH17" s="142"/>
      <c r="QAI17" s="142"/>
      <c r="QAJ17" s="142"/>
      <c r="QAK17" s="142"/>
      <c r="QAL17" s="142"/>
      <c r="QAM17" s="142"/>
      <c r="QAN17" s="142"/>
      <c r="QAO17" s="142"/>
      <c r="QAP17" s="142"/>
      <c r="QAQ17" s="142"/>
      <c r="QAR17" s="142"/>
      <c r="QAS17" s="142"/>
      <c r="QAT17" s="142"/>
      <c r="QAU17" s="142"/>
      <c r="QAV17" s="142"/>
      <c r="QAW17" s="142"/>
      <c r="QAX17" s="142"/>
      <c r="QAY17" s="142"/>
      <c r="QAZ17" s="142"/>
      <c r="QBA17" s="142"/>
      <c r="QBB17" s="142"/>
      <c r="QBC17" s="142"/>
      <c r="QBD17" s="142"/>
      <c r="QBE17" s="142"/>
      <c r="QBF17" s="142"/>
      <c r="QBG17" s="142"/>
      <c r="QBH17" s="142"/>
      <c r="QBI17" s="142"/>
      <c r="QBJ17" s="142"/>
      <c r="QBK17" s="142"/>
      <c r="QBL17" s="142"/>
      <c r="QBM17" s="142"/>
      <c r="QBN17" s="142"/>
      <c r="QBO17" s="142"/>
      <c r="QBP17" s="142"/>
      <c r="QBQ17" s="142"/>
      <c r="QBR17" s="142"/>
      <c r="QBS17" s="142"/>
      <c r="QBT17" s="142"/>
      <c r="QBU17" s="142"/>
      <c r="QBV17" s="142"/>
      <c r="QBW17" s="142"/>
      <c r="QBX17" s="142"/>
      <c r="QBY17" s="142"/>
      <c r="QBZ17" s="142"/>
      <c r="QCA17" s="142"/>
      <c r="QCB17" s="142"/>
      <c r="QCC17" s="142"/>
      <c r="QCD17" s="142"/>
      <c r="QCE17" s="142"/>
      <c r="QCF17" s="142"/>
      <c r="QCG17" s="142"/>
      <c r="QCH17" s="142"/>
      <c r="QCI17" s="142"/>
      <c r="QCJ17" s="142"/>
      <c r="QCK17" s="142"/>
      <c r="QCL17" s="142"/>
      <c r="QCM17" s="142"/>
      <c r="QCN17" s="142"/>
      <c r="QCO17" s="142"/>
      <c r="QCP17" s="142"/>
      <c r="QCQ17" s="142"/>
      <c r="QCR17" s="142"/>
      <c r="QCS17" s="142"/>
      <c r="QCT17" s="142"/>
      <c r="QCU17" s="142"/>
      <c r="QCV17" s="142"/>
      <c r="QCW17" s="142"/>
      <c r="QCX17" s="142"/>
      <c r="QCY17" s="142"/>
      <c r="QCZ17" s="142"/>
      <c r="QDA17" s="142"/>
      <c r="QDB17" s="142"/>
      <c r="QDC17" s="142"/>
      <c r="QDD17" s="142"/>
      <c r="QDE17" s="142"/>
      <c r="QDF17" s="142"/>
      <c r="QDG17" s="142"/>
      <c r="QDH17" s="142"/>
      <c r="QDI17" s="142"/>
      <c r="QDJ17" s="142"/>
      <c r="QDK17" s="142"/>
      <c r="QDL17" s="142"/>
      <c r="QDM17" s="142"/>
      <c r="QDN17" s="142"/>
      <c r="QDO17" s="142"/>
      <c r="QDP17" s="142"/>
      <c r="QDQ17" s="142"/>
      <c r="QDR17" s="142"/>
      <c r="QDS17" s="142"/>
      <c r="QDT17" s="142"/>
      <c r="QDU17" s="142"/>
      <c r="QDV17" s="142"/>
      <c r="QDW17" s="142"/>
      <c r="QDX17" s="142"/>
      <c r="QDY17" s="142"/>
      <c r="QDZ17" s="142"/>
      <c r="QEA17" s="142"/>
      <c r="QEB17" s="142"/>
      <c r="QEC17" s="142"/>
      <c r="QED17" s="142"/>
      <c r="QEE17" s="142"/>
      <c r="QEF17" s="142"/>
      <c r="QEG17" s="142"/>
      <c r="QEH17" s="142"/>
      <c r="QEI17" s="142"/>
      <c r="QEJ17" s="142"/>
      <c r="QEK17" s="142"/>
      <c r="QEL17" s="142"/>
      <c r="QEM17" s="142"/>
      <c r="QEN17" s="142"/>
      <c r="QEO17" s="142"/>
      <c r="QEP17" s="142"/>
      <c r="QEQ17" s="142"/>
      <c r="QER17" s="142"/>
      <c r="QES17" s="142"/>
      <c r="QET17" s="142"/>
      <c r="QEU17" s="142"/>
      <c r="QEV17" s="142"/>
      <c r="QEW17" s="142"/>
      <c r="QEX17" s="142"/>
      <c r="QEY17" s="142"/>
      <c r="QEZ17" s="142"/>
      <c r="QFA17" s="142"/>
      <c r="QFB17" s="142"/>
      <c r="QFC17" s="142"/>
      <c r="QFD17" s="142"/>
      <c r="QFE17" s="142"/>
      <c r="QFF17" s="142"/>
      <c r="QFG17" s="142"/>
      <c r="QFH17" s="142"/>
      <c r="QFI17" s="142"/>
      <c r="QFJ17" s="142"/>
      <c r="QFK17" s="142"/>
      <c r="QFL17" s="142"/>
      <c r="QFM17" s="142"/>
      <c r="QFN17" s="142"/>
      <c r="QFO17" s="142"/>
      <c r="QFP17" s="142"/>
      <c r="QFQ17" s="142"/>
      <c r="QFR17" s="142"/>
      <c r="QFS17" s="142"/>
      <c r="QFT17" s="142"/>
      <c r="QFU17" s="142"/>
      <c r="QFV17" s="142"/>
      <c r="QFW17" s="142"/>
      <c r="QFX17" s="142"/>
      <c r="QFY17" s="142"/>
      <c r="QFZ17" s="142"/>
      <c r="QGA17" s="142"/>
      <c r="QGB17" s="142"/>
      <c r="QGC17" s="142"/>
      <c r="QGD17" s="142"/>
      <c r="QGE17" s="142"/>
      <c r="QGF17" s="142"/>
      <c r="QGG17" s="142"/>
      <c r="QGH17" s="142"/>
      <c r="QGI17" s="142"/>
      <c r="QGJ17" s="142"/>
      <c r="QGK17" s="142"/>
      <c r="QGL17" s="142"/>
      <c r="QGM17" s="142"/>
      <c r="QGN17" s="142"/>
      <c r="QGO17" s="142"/>
      <c r="QGP17" s="142"/>
      <c r="QGQ17" s="142"/>
      <c r="QGR17" s="142"/>
      <c r="QGS17" s="142"/>
      <c r="QGT17" s="142"/>
      <c r="QGU17" s="142"/>
      <c r="QGV17" s="142"/>
      <c r="QGW17" s="142"/>
      <c r="QGX17" s="142"/>
      <c r="QGY17" s="142"/>
      <c r="QGZ17" s="142"/>
      <c r="QHA17" s="142"/>
      <c r="QHB17" s="142"/>
      <c r="QHC17" s="142"/>
      <c r="QHD17" s="142"/>
      <c r="QHE17" s="142"/>
      <c r="QHF17" s="142"/>
      <c r="QHG17" s="142"/>
      <c r="QHH17" s="142"/>
      <c r="QHI17" s="142"/>
      <c r="QHJ17" s="142"/>
      <c r="QHK17" s="142"/>
      <c r="QHL17" s="142"/>
      <c r="QHM17" s="142"/>
      <c r="QHN17" s="142"/>
      <c r="QHO17" s="142"/>
      <c r="QHP17" s="142"/>
      <c r="QHQ17" s="142"/>
      <c r="QHR17" s="142"/>
      <c r="QHS17" s="142"/>
      <c r="QHT17" s="142"/>
      <c r="QHU17" s="142"/>
      <c r="QHV17" s="142"/>
      <c r="QHW17" s="142"/>
      <c r="QHX17" s="142"/>
      <c r="QHY17" s="142"/>
      <c r="QHZ17" s="142"/>
      <c r="QIA17" s="142"/>
      <c r="QIB17" s="142"/>
      <c r="QIC17" s="142"/>
      <c r="QID17" s="142"/>
      <c r="QIE17" s="142"/>
      <c r="QIF17" s="142"/>
      <c r="QIG17" s="142"/>
      <c r="QIH17" s="142"/>
      <c r="QII17" s="142"/>
      <c r="QIJ17" s="142"/>
      <c r="QIK17" s="142"/>
      <c r="QIL17" s="142"/>
      <c r="QIM17" s="142"/>
      <c r="QIN17" s="142"/>
      <c r="QIO17" s="142"/>
      <c r="QIP17" s="142"/>
      <c r="QIQ17" s="142"/>
      <c r="QIR17" s="142"/>
      <c r="QIS17" s="142"/>
      <c r="QIT17" s="142"/>
      <c r="QIU17" s="142"/>
      <c r="QIV17" s="142"/>
      <c r="QIW17" s="142"/>
      <c r="QIX17" s="142"/>
      <c r="QIY17" s="142"/>
      <c r="QIZ17" s="142"/>
      <c r="QJA17" s="142"/>
      <c r="QJB17" s="142"/>
      <c r="QJC17" s="142"/>
      <c r="QJD17" s="142"/>
      <c r="QJE17" s="142"/>
      <c r="QJF17" s="142"/>
      <c r="QJG17" s="142"/>
      <c r="QJH17" s="142"/>
      <c r="QJI17" s="142"/>
      <c r="QJJ17" s="142"/>
      <c r="QJK17" s="142"/>
      <c r="QJL17" s="142"/>
      <c r="QJM17" s="142"/>
      <c r="QJN17" s="142"/>
      <c r="QJO17" s="142"/>
      <c r="QJP17" s="142"/>
      <c r="QJQ17" s="142"/>
      <c r="QJR17" s="142"/>
      <c r="QJS17" s="142"/>
      <c r="QJT17" s="142"/>
      <c r="QJU17" s="142"/>
      <c r="QJV17" s="142"/>
      <c r="QJW17" s="142"/>
      <c r="QJX17" s="142"/>
      <c r="QJY17" s="142"/>
      <c r="QJZ17" s="142"/>
      <c r="QKA17" s="142"/>
      <c r="QKB17" s="142"/>
      <c r="QKC17" s="142"/>
      <c r="QKD17" s="142"/>
      <c r="QKE17" s="142"/>
      <c r="QKF17" s="142"/>
      <c r="QKG17" s="142"/>
      <c r="QKH17" s="142"/>
      <c r="QKI17" s="142"/>
      <c r="QKJ17" s="142"/>
      <c r="QKK17" s="142"/>
      <c r="QKL17" s="142"/>
      <c r="QKM17" s="142"/>
      <c r="QKN17" s="142"/>
      <c r="QKO17" s="142"/>
      <c r="QKP17" s="142"/>
      <c r="QKQ17" s="142"/>
      <c r="QKR17" s="142"/>
      <c r="QKS17" s="142"/>
      <c r="QKT17" s="142"/>
      <c r="QKU17" s="142"/>
      <c r="QKV17" s="142"/>
      <c r="QKW17" s="142"/>
      <c r="QKX17" s="142"/>
      <c r="QKY17" s="142"/>
      <c r="QKZ17" s="142"/>
      <c r="QLA17" s="142"/>
      <c r="QLB17" s="142"/>
      <c r="QLC17" s="142"/>
      <c r="QLD17" s="142"/>
      <c r="QLE17" s="142"/>
      <c r="QLF17" s="142"/>
      <c r="QLG17" s="142"/>
      <c r="QLH17" s="142"/>
      <c r="QLI17" s="142"/>
      <c r="QLJ17" s="142"/>
      <c r="QLK17" s="142"/>
      <c r="QLL17" s="142"/>
      <c r="QLM17" s="142"/>
      <c r="QLN17" s="142"/>
      <c r="QLO17" s="142"/>
      <c r="QLP17" s="142"/>
      <c r="QLQ17" s="142"/>
      <c r="QLR17" s="142"/>
      <c r="QLS17" s="142"/>
      <c r="QLT17" s="142"/>
      <c r="QLU17" s="142"/>
      <c r="QLV17" s="142"/>
      <c r="QLW17" s="142"/>
      <c r="QLX17" s="142"/>
      <c r="QLY17" s="142"/>
      <c r="QLZ17" s="142"/>
      <c r="QMA17" s="142"/>
      <c r="QMB17" s="142"/>
      <c r="QMC17" s="142"/>
      <c r="QMD17" s="142"/>
      <c r="QME17" s="142"/>
      <c r="QMF17" s="142"/>
      <c r="QMG17" s="142"/>
      <c r="QMH17" s="142"/>
      <c r="QMI17" s="142"/>
      <c r="QMJ17" s="142"/>
      <c r="QMK17" s="142"/>
      <c r="QML17" s="142"/>
      <c r="QMM17" s="142"/>
      <c r="QMN17" s="142"/>
      <c r="QMO17" s="142"/>
      <c r="QMP17" s="142"/>
      <c r="QMQ17" s="142"/>
      <c r="QMR17" s="142"/>
      <c r="QMS17" s="142"/>
      <c r="QMT17" s="142"/>
      <c r="QMU17" s="142"/>
      <c r="QMV17" s="142"/>
      <c r="QMW17" s="142"/>
      <c r="QMX17" s="142"/>
      <c r="QMY17" s="142"/>
      <c r="QMZ17" s="142"/>
      <c r="QNA17" s="142"/>
      <c r="QNB17" s="142"/>
      <c r="QNC17" s="142"/>
      <c r="QND17" s="142"/>
      <c r="QNE17" s="142"/>
      <c r="QNF17" s="142"/>
      <c r="QNG17" s="142"/>
      <c r="QNH17" s="142"/>
      <c r="QNI17" s="142"/>
      <c r="QNJ17" s="142"/>
      <c r="QNK17" s="142"/>
      <c r="QNL17" s="142"/>
      <c r="QNM17" s="142"/>
      <c r="QNN17" s="142"/>
      <c r="QNO17" s="142"/>
      <c r="QNP17" s="142"/>
      <c r="QNQ17" s="142"/>
      <c r="QNR17" s="142"/>
      <c r="QNS17" s="142"/>
      <c r="QNT17" s="142"/>
      <c r="QNU17" s="142"/>
      <c r="QNV17" s="142"/>
      <c r="QNW17" s="142"/>
      <c r="QNX17" s="142"/>
      <c r="QNY17" s="142"/>
      <c r="QNZ17" s="142"/>
      <c r="QOA17" s="142"/>
      <c r="QOB17" s="142"/>
      <c r="QOC17" s="142"/>
      <c r="QOD17" s="142"/>
      <c r="QOE17" s="142"/>
      <c r="QOF17" s="142"/>
      <c r="QOG17" s="142"/>
      <c r="QOH17" s="142"/>
      <c r="QOI17" s="142"/>
      <c r="QOJ17" s="142"/>
      <c r="QOK17" s="142"/>
      <c r="QOL17" s="142"/>
      <c r="QOM17" s="142"/>
      <c r="QON17" s="142"/>
      <c r="QOO17" s="142"/>
      <c r="QOP17" s="142"/>
      <c r="QOQ17" s="142"/>
      <c r="QOR17" s="142"/>
      <c r="QOS17" s="142"/>
      <c r="QOT17" s="142"/>
      <c r="QOU17" s="142"/>
      <c r="QOV17" s="142"/>
      <c r="QOW17" s="142"/>
      <c r="QOX17" s="142"/>
      <c r="QOY17" s="142"/>
      <c r="QOZ17" s="142"/>
      <c r="QPA17" s="142"/>
      <c r="QPB17" s="142"/>
      <c r="QPC17" s="142"/>
      <c r="QPD17" s="142"/>
      <c r="QPE17" s="142"/>
      <c r="QPF17" s="142"/>
      <c r="QPG17" s="142"/>
      <c r="QPH17" s="142"/>
      <c r="QPI17" s="142"/>
      <c r="QPJ17" s="142"/>
      <c r="QPK17" s="142"/>
      <c r="QPL17" s="142"/>
      <c r="QPM17" s="142"/>
      <c r="QPN17" s="142"/>
      <c r="QPO17" s="142"/>
      <c r="QPP17" s="142"/>
      <c r="QPQ17" s="142"/>
      <c r="QPR17" s="142"/>
      <c r="QPS17" s="142"/>
      <c r="QPT17" s="142"/>
      <c r="QPU17" s="142"/>
      <c r="QPV17" s="142"/>
      <c r="QPW17" s="142"/>
      <c r="QPX17" s="142"/>
      <c r="QPY17" s="142"/>
      <c r="QPZ17" s="142"/>
      <c r="QQA17" s="142"/>
      <c r="QQB17" s="142"/>
      <c r="QQC17" s="142"/>
      <c r="QQD17" s="142"/>
      <c r="QQE17" s="142"/>
      <c r="QQF17" s="142"/>
      <c r="QQG17" s="142"/>
      <c r="QQH17" s="142"/>
      <c r="QQI17" s="142"/>
      <c r="QQJ17" s="142"/>
      <c r="QQK17" s="142"/>
      <c r="QQL17" s="142"/>
      <c r="QQM17" s="142"/>
      <c r="QQN17" s="142"/>
      <c r="QQO17" s="142"/>
      <c r="QQP17" s="142"/>
      <c r="QQQ17" s="142"/>
      <c r="QQR17" s="142"/>
      <c r="QQS17" s="142"/>
      <c r="QQT17" s="142"/>
      <c r="QQU17" s="142"/>
      <c r="QQV17" s="142"/>
      <c r="QQW17" s="142"/>
      <c r="QQX17" s="142"/>
      <c r="QQY17" s="142"/>
      <c r="QQZ17" s="142"/>
      <c r="QRA17" s="142"/>
      <c r="QRB17" s="142"/>
      <c r="QRC17" s="142"/>
      <c r="QRD17" s="142"/>
      <c r="QRE17" s="142"/>
      <c r="QRF17" s="142"/>
      <c r="QRG17" s="142"/>
      <c r="QRH17" s="142"/>
      <c r="QRI17" s="142"/>
      <c r="QRJ17" s="142"/>
      <c r="QRK17" s="142"/>
      <c r="QRL17" s="142"/>
      <c r="QRM17" s="142"/>
      <c r="QRN17" s="142"/>
      <c r="QRO17" s="142"/>
      <c r="QRP17" s="142"/>
      <c r="QRQ17" s="142"/>
      <c r="QRR17" s="142"/>
      <c r="QRS17" s="142"/>
      <c r="QRT17" s="142"/>
      <c r="QRU17" s="142"/>
      <c r="QRV17" s="142"/>
      <c r="QRW17" s="142"/>
      <c r="QRX17" s="142"/>
      <c r="QRY17" s="142"/>
      <c r="QRZ17" s="142"/>
      <c r="QSA17" s="142"/>
      <c r="QSB17" s="142"/>
      <c r="QSC17" s="142"/>
      <c r="QSD17" s="142"/>
      <c r="QSE17" s="142"/>
      <c r="QSF17" s="142"/>
      <c r="QSG17" s="142"/>
      <c r="QSH17" s="142"/>
      <c r="QSI17" s="142"/>
      <c r="QSJ17" s="142"/>
      <c r="QSK17" s="142"/>
      <c r="QSL17" s="142"/>
      <c r="QSM17" s="142"/>
      <c r="QSN17" s="142"/>
      <c r="QSO17" s="142"/>
      <c r="QSP17" s="142"/>
      <c r="QSQ17" s="142"/>
      <c r="QSR17" s="142"/>
      <c r="QSS17" s="142"/>
      <c r="QST17" s="142"/>
      <c r="QSU17" s="142"/>
      <c r="QSV17" s="142"/>
      <c r="QSW17" s="142"/>
      <c r="QSX17" s="142"/>
      <c r="QSY17" s="142"/>
      <c r="QSZ17" s="142"/>
      <c r="QTA17" s="142"/>
      <c r="QTB17" s="142"/>
      <c r="QTC17" s="142"/>
      <c r="QTD17" s="142"/>
      <c r="QTE17" s="142"/>
      <c r="QTF17" s="142"/>
      <c r="QTG17" s="142"/>
      <c r="QTH17" s="142"/>
      <c r="QTI17" s="142"/>
      <c r="QTJ17" s="142"/>
      <c r="QTK17" s="142"/>
      <c r="QTL17" s="142"/>
      <c r="QTM17" s="142"/>
      <c r="QTN17" s="142"/>
      <c r="QTO17" s="142"/>
      <c r="QTP17" s="142"/>
      <c r="QTQ17" s="142"/>
      <c r="QTR17" s="142"/>
      <c r="QTS17" s="142"/>
      <c r="QTT17" s="142"/>
      <c r="QTU17" s="142"/>
      <c r="QTV17" s="142"/>
      <c r="QTW17" s="142"/>
      <c r="QTX17" s="142"/>
      <c r="QTY17" s="142"/>
      <c r="QTZ17" s="142"/>
      <c r="QUA17" s="142"/>
      <c r="QUB17" s="142"/>
      <c r="QUC17" s="142"/>
      <c r="QUD17" s="142"/>
      <c r="QUE17" s="142"/>
      <c r="QUF17" s="142"/>
      <c r="QUG17" s="142"/>
      <c r="QUH17" s="142"/>
      <c r="QUI17" s="142"/>
      <c r="QUJ17" s="142"/>
      <c r="QUK17" s="142"/>
      <c r="QUL17" s="142"/>
      <c r="QUM17" s="142"/>
      <c r="QUN17" s="142"/>
      <c r="QUO17" s="142"/>
      <c r="QUP17" s="142"/>
      <c r="QUQ17" s="142"/>
      <c r="QUR17" s="142"/>
      <c r="QUS17" s="142"/>
      <c r="QUT17" s="142"/>
      <c r="QUU17" s="142"/>
      <c r="QUV17" s="142"/>
      <c r="QUW17" s="142"/>
      <c r="QUX17" s="142"/>
      <c r="QUY17" s="142"/>
      <c r="QUZ17" s="142"/>
      <c r="QVA17" s="142"/>
      <c r="QVB17" s="142"/>
      <c r="QVC17" s="142"/>
      <c r="QVD17" s="142"/>
      <c r="QVE17" s="142"/>
      <c r="QVF17" s="142"/>
      <c r="QVG17" s="142"/>
      <c r="QVH17" s="142"/>
      <c r="QVI17" s="142"/>
      <c r="QVJ17" s="142"/>
      <c r="QVK17" s="142"/>
      <c r="QVL17" s="142"/>
      <c r="QVM17" s="142"/>
      <c r="QVN17" s="142"/>
      <c r="QVO17" s="142"/>
      <c r="QVP17" s="142"/>
      <c r="QVQ17" s="142"/>
      <c r="QVR17" s="142"/>
      <c r="QVS17" s="142"/>
      <c r="QVT17" s="142"/>
      <c r="QVU17" s="142"/>
      <c r="QVV17" s="142"/>
      <c r="QVW17" s="142"/>
      <c r="QVX17" s="142"/>
      <c r="QVY17" s="142"/>
      <c r="QVZ17" s="142"/>
      <c r="QWA17" s="142"/>
      <c r="QWB17" s="142"/>
      <c r="QWC17" s="142"/>
      <c r="QWD17" s="142"/>
      <c r="QWE17" s="142"/>
      <c r="QWF17" s="142"/>
      <c r="QWG17" s="142"/>
      <c r="QWH17" s="142"/>
      <c r="QWI17" s="142"/>
      <c r="QWJ17" s="142"/>
      <c r="QWK17" s="142"/>
      <c r="QWL17" s="142"/>
      <c r="QWM17" s="142"/>
      <c r="QWN17" s="142"/>
      <c r="QWO17" s="142"/>
      <c r="QWP17" s="142"/>
      <c r="QWQ17" s="142"/>
      <c r="QWR17" s="142"/>
      <c r="QWS17" s="142"/>
      <c r="QWT17" s="142"/>
      <c r="QWU17" s="142"/>
      <c r="QWV17" s="142"/>
      <c r="QWW17" s="142"/>
      <c r="QWX17" s="142"/>
      <c r="QWY17" s="142"/>
      <c r="QWZ17" s="142"/>
      <c r="QXA17" s="142"/>
      <c r="QXB17" s="142"/>
      <c r="QXC17" s="142"/>
      <c r="QXD17" s="142"/>
      <c r="QXE17" s="142"/>
      <c r="QXF17" s="142"/>
      <c r="QXG17" s="142"/>
      <c r="QXH17" s="142"/>
      <c r="QXI17" s="142"/>
      <c r="QXJ17" s="142"/>
      <c r="QXK17" s="142"/>
      <c r="QXL17" s="142"/>
      <c r="QXM17" s="142"/>
      <c r="QXN17" s="142"/>
      <c r="QXO17" s="142"/>
      <c r="QXP17" s="142"/>
      <c r="QXQ17" s="142"/>
      <c r="QXR17" s="142"/>
      <c r="QXS17" s="142"/>
      <c r="QXT17" s="142"/>
      <c r="QXU17" s="142"/>
      <c r="QXV17" s="142"/>
      <c r="QXW17" s="142"/>
      <c r="QXX17" s="142"/>
      <c r="QXY17" s="142"/>
      <c r="QXZ17" s="142"/>
      <c r="QYA17" s="142"/>
      <c r="QYB17" s="142"/>
      <c r="QYC17" s="142"/>
      <c r="QYD17" s="142"/>
      <c r="QYE17" s="142"/>
      <c r="QYF17" s="142"/>
      <c r="QYG17" s="142"/>
      <c r="QYH17" s="142"/>
      <c r="QYI17" s="142"/>
      <c r="QYJ17" s="142"/>
      <c r="QYK17" s="142"/>
      <c r="QYL17" s="142"/>
      <c r="QYM17" s="142"/>
      <c r="QYN17" s="142"/>
      <c r="QYO17" s="142"/>
      <c r="QYP17" s="142"/>
      <c r="QYQ17" s="142"/>
      <c r="QYR17" s="142"/>
      <c r="QYS17" s="142"/>
      <c r="QYT17" s="142"/>
      <c r="QYU17" s="142"/>
      <c r="QYV17" s="142"/>
      <c r="QYW17" s="142"/>
      <c r="QYX17" s="142"/>
      <c r="QYY17" s="142"/>
      <c r="QYZ17" s="142"/>
      <c r="QZA17" s="142"/>
      <c r="QZB17" s="142"/>
      <c r="QZC17" s="142"/>
      <c r="QZD17" s="142"/>
      <c r="QZE17" s="142"/>
      <c r="QZF17" s="142"/>
      <c r="QZG17" s="142"/>
      <c r="QZH17" s="142"/>
      <c r="QZI17" s="142"/>
      <c r="QZJ17" s="142"/>
      <c r="QZK17" s="142"/>
      <c r="QZL17" s="142"/>
      <c r="QZM17" s="142"/>
      <c r="QZN17" s="142"/>
      <c r="QZO17" s="142"/>
      <c r="QZP17" s="142"/>
      <c r="QZQ17" s="142"/>
      <c r="QZR17" s="142"/>
      <c r="QZS17" s="142"/>
      <c r="QZT17" s="142"/>
      <c r="QZU17" s="142"/>
      <c r="QZV17" s="142"/>
      <c r="QZW17" s="142"/>
      <c r="QZX17" s="142"/>
      <c r="QZY17" s="142"/>
      <c r="QZZ17" s="142"/>
      <c r="RAA17" s="142"/>
      <c r="RAB17" s="142"/>
      <c r="RAC17" s="142"/>
      <c r="RAD17" s="142"/>
      <c r="RAE17" s="142"/>
      <c r="RAF17" s="142"/>
      <c r="RAG17" s="142"/>
      <c r="RAH17" s="142"/>
      <c r="RAI17" s="142"/>
      <c r="RAJ17" s="142"/>
      <c r="RAK17" s="142"/>
      <c r="RAL17" s="142"/>
      <c r="RAM17" s="142"/>
      <c r="RAN17" s="142"/>
      <c r="RAO17" s="142"/>
      <c r="RAP17" s="142"/>
      <c r="RAQ17" s="142"/>
      <c r="RAR17" s="142"/>
      <c r="RAS17" s="142"/>
      <c r="RAT17" s="142"/>
      <c r="RAU17" s="142"/>
      <c r="RAV17" s="142"/>
      <c r="RAW17" s="142"/>
      <c r="RAX17" s="142"/>
      <c r="RAY17" s="142"/>
      <c r="RAZ17" s="142"/>
      <c r="RBA17" s="142"/>
      <c r="RBB17" s="142"/>
      <c r="RBC17" s="142"/>
      <c r="RBD17" s="142"/>
      <c r="RBE17" s="142"/>
      <c r="RBF17" s="142"/>
      <c r="RBG17" s="142"/>
      <c r="RBH17" s="142"/>
      <c r="RBI17" s="142"/>
      <c r="RBJ17" s="142"/>
      <c r="RBK17" s="142"/>
      <c r="RBL17" s="142"/>
      <c r="RBM17" s="142"/>
      <c r="RBN17" s="142"/>
      <c r="RBO17" s="142"/>
      <c r="RBP17" s="142"/>
      <c r="RBQ17" s="142"/>
      <c r="RBR17" s="142"/>
      <c r="RBS17" s="142"/>
      <c r="RBT17" s="142"/>
      <c r="RBU17" s="142"/>
      <c r="RBV17" s="142"/>
      <c r="RBW17" s="142"/>
      <c r="RBX17" s="142"/>
      <c r="RBY17" s="142"/>
      <c r="RBZ17" s="142"/>
      <c r="RCA17" s="142"/>
      <c r="RCB17" s="142"/>
      <c r="RCC17" s="142"/>
      <c r="RCD17" s="142"/>
      <c r="RCE17" s="142"/>
      <c r="RCF17" s="142"/>
      <c r="RCG17" s="142"/>
      <c r="RCH17" s="142"/>
      <c r="RCI17" s="142"/>
      <c r="RCJ17" s="142"/>
      <c r="RCK17" s="142"/>
      <c r="RCL17" s="142"/>
      <c r="RCM17" s="142"/>
      <c r="RCN17" s="142"/>
      <c r="RCO17" s="142"/>
      <c r="RCP17" s="142"/>
      <c r="RCQ17" s="142"/>
      <c r="RCR17" s="142"/>
      <c r="RCS17" s="142"/>
      <c r="RCT17" s="142"/>
      <c r="RCU17" s="142"/>
      <c r="RCV17" s="142"/>
      <c r="RCW17" s="142"/>
      <c r="RCX17" s="142"/>
      <c r="RCY17" s="142"/>
      <c r="RCZ17" s="142"/>
      <c r="RDA17" s="142"/>
      <c r="RDB17" s="142"/>
      <c r="RDC17" s="142"/>
      <c r="RDD17" s="142"/>
      <c r="RDE17" s="142"/>
      <c r="RDF17" s="142"/>
      <c r="RDG17" s="142"/>
      <c r="RDH17" s="142"/>
      <c r="RDI17" s="142"/>
      <c r="RDJ17" s="142"/>
      <c r="RDK17" s="142"/>
      <c r="RDL17" s="142"/>
      <c r="RDM17" s="142"/>
      <c r="RDN17" s="142"/>
      <c r="RDO17" s="142"/>
      <c r="RDP17" s="142"/>
      <c r="RDQ17" s="142"/>
      <c r="RDR17" s="142"/>
      <c r="RDS17" s="142"/>
      <c r="RDT17" s="142"/>
      <c r="RDU17" s="142"/>
      <c r="RDV17" s="142"/>
      <c r="RDW17" s="142"/>
      <c r="RDX17" s="142"/>
      <c r="RDY17" s="142"/>
      <c r="RDZ17" s="142"/>
      <c r="REA17" s="142"/>
      <c r="REB17" s="142"/>
      <c r="REC17" s="142"/>
      <c r="RED17" s="142"/>
      <c r="REE17" s="142"/>
      <c r="REF17" s="142"/>
      <c r="REG17" s="142"/>
      <c r="REH17" s="142"/>
      <c r="REI17" s="142"/>
      <c r="REJ17" s="142"/>
      <c r="REK17" s="142"/>
      <c r="REL17" s="142"/>
      <c r="REM17" s="142"/>
      <c r="REN17" s="142"/>
      <c r="REO17" s="142"/>
      <c r="REP17" s="142"/>
      <c r="REQ17" s="142"/>
      <c r="RER17" s="142"/>
      <c r="RES17" s="142"/>
      <c r="RET17" s="142"/>
      <c r="REU17" s="142"/>
      <c r="REV17" s="142"/>
      <c r="REW17" s="142"/>
      <c r="REX17" s="142"/>
      <c r="REY17" s="142"/>
      <c r="REZ17" s="142"/>
      <c r="RFA17" s="142"/>
      <c r="RFB17" s="142"/>
      <c r="RFC17" s="142"/>
      <c r="RFD17" s="142"/>
      <c r="RFE17" s="142"/>
      <c r="RFF17" s="142"/>
      <c r="RFG17" s="142"/>
      <c r="RFH17" s="142"/>
      <c r="RFI17" s="142"/>
      <c r="RFJ17" s="142"/>
      <c r="RFK17" s="142"/>
      <c r="RFL17" s="142"/>
      <c r="RFM17" s="142"/>
      <c r="RFN17" s="142"/>
      <c r="RFO17" s="142"/>
      <c r="RFP17" s="142"/>
      <c r="RFQ17" s="142"/>
      <c r="RFR17" s="142"/>
      <c r="RFS17" s="142"/>
      <c r="RFT17" s="142"/>
      <c r="RFU17" s="142"/>
      <c r="RFV17" s="142"/>
      <c r="RFW17" s="142"/>
      <c r="RFX17" s="142"/>
      <c r="RFY17" s="142"/>
      <c r="RFZ17" s="142"/>
      <c r="RGA17" s="142"/>
      <c r="RGB17" s="142"/>
      <c r="RGC17" s="142"/>
      <c r="RGD17" s="142"/>
      <c r="RGE17" s="142"/>
      <c r="RGF17" s="142"/>
      <c r="RGG17" s="142"/>
      <c r="RGH17" s="142"/>
      <c r="RGI17" s="142"/>
      <c r="RGJ17" s="142"/>
      <c r="RGK17" s="142"/>
      <c r="RGL17" s="142"/>
      <c r="RGM17" s="142"/>
      <c r="RGN17" s="142"/>
      <c r="RGO17" s="142"/>
      <c r="RGP17" s="142"/>
      <c r="RGQ17" s="142"/>
      <c r="RGR17" s="142"/>
      <c r="RGS17" s="142"/>
      <c r="RGT17" s="142"/>
      <c r="RGU17" s="142"/>
      <c r="RGV17" s="142"/>
      <c r="RGW17" s="142"/>
      <c r="RGX17" s="142"/>
      <c r="RGY17" s="142"/>
      <c r="RGZ17" s="142"/>
      <c r="RHA17" s="142"/>
      <c r="RHB17" s="142"/>
      <c r="RHC17" s="142"/>
      <c r="RHD17" s="142"/>
      <c r="RHE17" s="142"/>
      <c r="RHF17" s="142"/>
      <c r="RHG17" s="142"/>
      <c r="RHH17" s="142"/>
      <c r="RHI17" s="142"/>
      <c r="RHJ17" s="142"/>
      <c r="RHK17" s="142"/>
      <c r="RHL17" s="142"/>
      <c r="RHM17" s="142"/>
      <c r="RHN17" s="142"/>
      <c r="RHO17" s="142"/>
      <c r="RHP17" s="142"/>
      <c r="RHQ17" s="142"/>
      <c r="RHR17" s="142"/>
      <c r="RHS17" s="142"/>
      <c r="RHT17" s="142"/>
      <c r="RHU17" s="142"/>
      <c r="RHV17" s="142"/>
      <c r="RHW17" s="142"/>
      <c r="RHX17" s="142"/>
      <c r="RHY17" s="142"/>
      <c r="RHZ17" s="142"/>
      <c r="RIA17" s="142"/>
      <c r="RIB17" s="142"/>
      <c r="RIC17" s="142"/>
      <c r="RID17" s="142"/>
      <c r="RIE17" s="142"/>
      <c r="RIF17" s="142"/>
      <c r="RIG17" s="142"/>
      <c r="RIH17" s="142"/>
      <c r="RII17" s="142"/>
      <c r="RIJ17" s="142"/>
      <c r="RIK17" s="142"/>
      <c r="RIL17" s="142"/>
      <c r="RIM17" s="142"/>
      <c r="RIN17" s="142"/>
      <c r="RIO17" s="142"/>
      <c r="RIP17" s="142"/>
      <c r="RIQ17" s="142"/>
      <c r="RIR17" s="142"/>
      <c r="RIS17" s="142"/>
      <c r="RIT17" s="142"/>
      <c r="RIU17" s="142"/>
      <c r="RIV17" s="142"/>
      <c r="RIW17" s="142"/>
      <c r="RIX17" s="142"/>
      <c r="RIY17" s="142"/>
      <c r="RIZ17" s="142"/>
      <c r="RJA17" s="142"/>
      <c r="RJB17" s="142"/>
      <c r="RJC17" s="142"/>
      <c r="RJD17" s="142"/>
      <c r="RJE17" s="142"/>
      <c r="RJF17" s="142"/>
      <c r="RJG17" s="142"/>
      <c r="RJH17" s="142"/>
      <c r="RJI17" s="142"/>
      <c r="RJJ17" s="142"/>
      <c r="RJK17" s="142"/>
      <c r="RJL17" s="142"/>
      <c r="RJM17" s="142"/>
      <c r="RJN17" s="142"/>
      <c r="RJO17" s="142"/>
      <c r="RJP17" s="142"/>
      <c r="RJQ17" s="142"/>
      <c r="RJR17" s="142"/>
      <c r="RJS17" s="142"/>
      <c r="RJT17" s="142"/>
      <c r="RJU17" s="142"/>
      <c r="RJV17" s="142"/>
      <c r="RJW17" s="142"/>
      <c r="RJX17" s="142"/>
      <c r="RJY17" s="142"/>
      <c r="RJZ17" s="142"/>
      <c r="RKA17" s="142"/>
      <c r="RKB17" s="142"/>
      <c r="RKC17" s="142"/>
      <c r="RKD17" s="142"/>
      <c r="RKE17" s="142"/>
      <c r="RKF17" s="142"/>
      <c r="RKG17" s="142"/>
      <c r="RKH17" s="142"/>
      <c r="RKI17" s="142"/>
      <c r="RKJ17" s="142"/>
      <c r="RKK17" s="142"/>
      <c r="RKL17" s="142"/>
      <c r="RKM17" s="142"/>
      <c r="RKN17" s="142"/>
      <c r="RKO17" s="142"/>
      <c r="RKP17" s="142"/>
      <c r="RKQ17" s="142"/>
      <c r="RKR17" s="142"/>
      <c r="RKS17" s="142"/>
      <c r="RKT17" s="142"/>
      <c r="RKU17" s="142"/>
      <c r="RKV17" s="142"/>
      <c r="RKW17" s="142"/>
      <c r="RKX17" s="142"/>
      <c r="RKY17" s="142"/>
      <c r="RKZ17" s="142"/>
      <c r="RLA17" s="142"/>
      <c r="RLB17" s="142"/>
      <c r="RLC17" s="142"/>
      <c r="RLD17" s="142"/>
      <c r="RLE17" s="142"/>
      <c r="RLF17" s="142"/>
      <c r="RLG17" s="142"/>
      <c r="RLH17" s="142"/>
      <c r="RLI17" s="142"/>
      <c r="RLJ17" s="142"/>
      <c r="RLK17" s="142"/>
      <c r="RLL17" s="142"/>
      <c r="RLM17" s="142"/>
      <c r="RLN17" s="142"/>
      <c r="RLO17" s="142"/>
      <c r="RLP17" s="142"/>
      <c r="RLQ17" s="142"/>
      <c r="RLR17" s="142"/>
      <c r="RLS17" s="142"/>
      <c r="RLT17" s="142"/>
      <c r="RLU17" s="142"/>
      <c r="RLV17" s="142"/>
      <c r="RLW17" s="142"/>
      <c r="RLX17" s="142"/>
      <c r="RLY17" s="142"/>
      <c r="RLZ17" s="142"/>
      <c r="RMA17" s="142"/>
      <c r="RMB17" s="142"/>
      <c r="RMC17" s="142"/>
      <c r="RMD17" s="142"/>
      <c r="RME17" s="142"/>
      <c r="RMF17" s="142"/>
      <c r="RMG17" s="142"/>
      <c r="RMH17" s="142"/>
      <c r="RMI17" s="142"/>
      <c r="RMJ17" s="142"/>
      <c r="RMK17" s="142"/>
      <c r="RML17" s="142"/>
      <c r="RMM17" s="142"/>
      <c r="RMN17" s="142"/>
      <c r="RMO17" s="142"/>
      <c r="RMP17" s="142"/>
      <c r="RMQ17" s="142"/>
      <c r="RMR17" s="142"/>
      <c r="RMS17" s="142"/>
      <c r="RMT17" s="142"/>
      <c r="RMU17" s="142"/>
      <c r="RMV17" s="142"/>
      <c r="RMW17" s="142"/>
      <c r="RMX17" s="142"/>
      <c r="RMY17" s="142"/>
      <c r="RMZ17" s="142"/>
      <c r="RNA17" s="142"/>
      <c r="RNB17" s="142"/>
      <c r="RNC17" s="142"/>
      <c r="RND17" s="142"/>
      <c r="RNE17" s="142"/>
      <c r="RNF17" s="142"/>
      <c r="RNG17" s="142"/>
      <c r="RNH17" s="142"/>
      <c r="RNI17" s="142"/>
      <c r="RNJ17" s="142"/>
      <c r="RNK17" s="142"/>
      <c r="RNL17" s="142"/>
      <c r="RNM17" s="142"/>
      <c r="RNN17" s="142"/>
      <c r="RNO17" s="142"/>
      <c r="RNP17" s="142"/>
      <c r="RNQ17" s="142"/>
      <c r="RNR17" s="142"/>
      <c r="RNS17" s="142"/>
      <c r="RNT17" s="142"/>
      <c r="RNU17" s="142"/>
      <c r="RNV17" s="142"/>
      <c r="RNW17" s="142"/>
      <c r="RNX17" s="142"/>
      <c r="RNY17" s="142"/>
      <c r="RNZ17" s="142"/>
      <c r="ROA17" s="142"/>
      <c r="ROB17" s="142"/>
      <c r="ROC17" s="142"/>
      <c r="ROD17" s="142"/>
      <c r="ROE17" s="142"/>
      <c r="ROF17" s="142"/>
      <c r="ROG17" s="142"/>
      <c r="ROH17" s="142"/>
      <c r="ROI17" s="142"/>
      <c r="ROJ17" s="142"/>
      <c r="ROK17" s="142"/>
      <c r="ROL17" s="142"/>
      <c r="ROM17" s="142"/>
      <c r="RON17" s="142"/>
      <c r="ROO17" s="142"/>
      <c r="ROP17" s="142"/>
      <c r="ROQ17" s="142"/>
      <c r="ROR17" s="142"/>
      <c r="ROS17" s="142"/>
      <c r="ROT17" s="142"/>
      <c r="ROU17" s="142"/>
      <c r="ROV17" s="142"/>
      <c r="ROW17" s="142"/>
      <c r="ROX17" s="142"/>
      <c r="ROY17" s="142"/>
      <c r="ROZ17" s="142"/>
      <c r="RPA17" s="142"/>
      <c r="RPB17" s="142"/>
      <c r="RPC17" s="142"/>
      <c r="RPD17" s="142"/>
      <c r="RPE17" s="142"/>
      <c r="RPF17" s="142"/>
      <c r="RPG17" s="142"/>
      <c r="RPH17" s="142"/>
      <c r="RPI17" s="142"/>
      <c r="RPJ17" s="142"/>
      <c r="RPK17" s="142"/>
      <c r="RPL17" s="142"/>
      <c r="RPM17" s="142"/>
      <c r="RPN17" s="142"/>
      <c r="RPO17" s="142"/>
      <c r="RPP17" s="142"/>
      <c r="RPQ17" s="142"/>
      <c r="RPR17" s="142"/>
      <c r="RPS17" s="142"/>
      <c r="RPT17" s="142"/>
      <c r="RPU17" s="142"/>
      <c r="RPV17" s="142"/>
      <c r="RPW17" s="142"/>
      <c r="RPX17" s="142"/>
      <c r="RPY17" s="142"/>
      <c r="RPZ17" s="142"/>
      <c r="RQA17" s="142"/>
      <c r="RQB17" s="142"/>
      <c r="RQC17" s="142"/>
      <c r="RQD17" s="142"/>
      <c r="RQE17" s="142"/>
      <c r="RQF17" s="142"/>
      <c r="RQG17" s="142"/>
      <c r="RQH17" s="142"/>
      <c r="RQI17" s="142"/>
      <c r="RQJ17" s="142"/>
      <c r="RQK17" s="142"/>
      <c r="RQL17" s="142"/>
      <c r="RQM17" s="142"/>
      <c r="RQN17" s="142"/>
      <c r="RQO17" s="142"/>
      <c r="RQP17" s="142"/>
      <c r="RQQ17" s="142"/>
      <c r="RQR17" s="142"/>
      <c r="RQS17" s="142"/>
      <c r="RQT17" s="142"/>
      <c r="RQU17" s="142"/>
      <c r="RQV17" s="142"/>
      <c r="RQW17" s="142"/>
      <c r="RQX17" s="142"/>
      <c r="RQY17" s="142"/>
      <c r="RQZ17" s="142"/>
      <c r="RRA17" s="142"/>
      <c r="RRB17" s="142"/>
      <c r="RRC17" s="142"/>
      <c r="RRD17" s="142"/>
      <c r="RRE17" s="142"/>
      <c r="RRF17" s="142"/>
      <c r="RRG17" s="142"/>
      <c r="RRH17" s="142"/>
      <c r="RRI17" s="142"/>
      <c r="RRJ17" s="142"/>
      <c r="RRK17" s="142"/>
      <c r="RRL17" s="142"/>
      <c r="RRM17" s="142"/>
      <c r="RRN17" s="142"/>
      <c r="RRO17" s="142"/>
      <c r="RRP17" s="142"/>
      <c r="RRQ17" s="142"/>
      <c r="RRR17" s="142"/>
      <c r="RRS17" s="142"/>
      <c r="RRT17" s="142"/>
      <c r="RRU17" s="142"/>
      <c r="RRV17" s="142"/>
      <c r="RRW17" s="142"/>
      <c r="RRX17" s="142"/>
      <c r="RRY17" s="142"/>
      <c r="RRZ17" s="142"/>
      <c r="RSA17" s="142"/>
      <c r="RSB17" s="142"/>
      <c r="RSC17" s="142"/>
      <c r="RSD17" s="142"/>
      <c r="RSE17" s="142"/>
      <c r="RSF17" s="142"/>
      <c r="RSG17" s="142"/>
      <c r="RSH17" s="142"/>
      <c r="RSI17" s="142"/>
      <c r="RSJ17" s="142"/>
      <c r="RSK17" s="142"/>
      <c r="RSL17" s="142"/>
      <c r="RSM17" s="142"/>
      <c r="RSN17" s="142"/>
      <c r="RSO17" s="142"/>
      <c r="RSP17" s="142"/>
      <c r="RSQ17" s="142"/>
      <c r="RSR17" s="142"/>
      <c r="RSS17" s="142"/>
      <c r="RST17" s="142"/>
      <c r="RSU17" s="142"/>
      <c r="RSV17" s="142"/>
      <c r="RSW17" s="142"/>
      <c r="RSX17" s="142"/>
      <c r="RSY17" s="142"/>
      <c r="RSZ17" s="142"/>
      <c r="RTA17" s="142"/>
      <c r="RTB17" s="142"/>
      <c r="RTC17" s="142"/>
      <c r="RTD17" s="142"/>
      <c r="RTE17" s="142"/>
      <c r="RTF17" s="142"/>
      <c r="RTG17" s="142"/>
      <c r="RTH17" s="142"/>
      <c r="RTI17" s="142"/>
      <c r="RTJ17" s="142"/>
      <c r="RTK17" s="142"/>
      <c r="RTL17" s="142"/>
      <c r="RTM17" s="142"/>
      <c r="RTN17" s="142"/>
      <c r="RTO17" s="142"/>
      <c r="RTP17" s="142"/>
      <c r="RTQ17" s="142"/>
      <c r="RTR17" s="142"/>
      <c r="RTS17" s="142"/>
      <c r="RTT17" s="142"/>
      <c r="RTU17" s="142"/>
      <c r="RTV17" s="142"/>
      <c r="RTW17" s="142"/>
      <c r="RTX17" s="142"/>
      <c r="RTY17" s="142"/>
      <c r="RTZ17" s="142"/>
      <c r="RUA17" s="142"/>
      <c r="RUB17" s="142"/>
      <c r="RUC17" s="142"/>
      <c r="RUD17" s="142"/>
      <c r="RUE17" s="142"/>
      <c r="RUF17" s="142"/>
      <c r="RUG17" s="142"/>
      <c r="RUH17" s="142"/>
      <c r="RUI17" s="142"/>
      <c r="RUJ17" s="142"/>
      <c r="RUK17" s="142"/>
      <c r="RUL17" s="142"/>
      <c r="RUM17" s="142"/>
      <c r="RUN17" s="142"/>
      <c r="RUO17" s="142"/>
      <c r="RUP17" s="142"/>
      <c r="RUQ17" s="142"/>
      <c r="RUR17" s="142"/>
      <c r="RUS17" s="142"/>
      <c r="RUT17" s="142"/>
      <c r="RUU17" s="142"/>
      <c r="RUV17" s="142"/>
      <c r="RUW17" s="142"/>
      <c r="RUX17" s="142"/>
      <c r="RUY17" s="142"/>
      <c r="RUZ17" s="142"/>
      <c r="RVA17" s="142"/>
      <c r="RVB17" s="142"/>
      <c r="RVC17" s="142"/>
      <c r="RVD17" s="142"/>
      <c r="RVE17" s="142"/>
      <c r="RVF17" s="142"/>
      <c r="RVG17" s="142"/>
      <c r="RVH17" s="142"/>
      <c r="RVI17" s="142"/>
      <c r="RVJ17" s="142"/>
      <c r="RVK17" s="142"/>
      <c r="RVL17" s="142"/>
      <c r="RVM17" s="142"/>
      <c r="RVN17" s="142"/>
      <c r="RVO17" s="142"/>
      <c r="RVP17" s="142"/>
      <c r="RVQ17" s="142"/>
      <c r="RVR17" s="142"/>
      <c r="RVS17" s="142"/>
      <c r="RVT17" s="142"/>
      <c r="RVU17" s="142"/>
      <c r="RVV17" s="142"/>
      <c r="RVW17" s="142"/>
      <c r="RVX17" s="142"/>
      <c r="RVY17" s="142"/>
      <c r="RVZ17" s="142"/>
      <c r="RWA17" s="142"/>
      <c r="RWB17" s="142"/>
      <c r="RWC17" s="142"/>
      <c r="RWD17" s="142"/>
      <c r="RWE17" s="142"/>
      <c r="RWF17" s="142"/>
      <c r="RWG17" s="142"/>
      <c r="RWH17" s="142"/>
      <c r="RWI17" s="142"/>
      <c r="RWJ17" s="142"/>
      <c r="RWK17" s="142"/>
      <c r="RWL17" s="142"/>
      <c r="RWM17" s="142"/>
      <c r="RWN17" s="142"/>
      <c r="RWO17" s="142"/>
      <c r="RWP17" s="142"/>
      <c r="RWQ17" s="142"/>
      <c r="RWR17" s="142"/>
      <c r="RWS17" s="142"/>
      <c r="RWT17" s="142"/>
      <c r="RWU17" s="142"/>
      <c r="RWV17" s="142"/>
      <c r="RWW17" s="142"/>
      <c r="RWX17" s="142"/>
      <c r="RWY17" s="142"/>
      <c r="RWZ17" s="142"/>
      <c r="RXA17" s="142"/>
      <c r="RXB17" s="142"/>
      <c r="RXC17" s="142"/>
      <c r="RXD17" s="142"/>
      <c r="RXE17" s="142"/>
      <c r="RXF17" s="142"/>
      <c r="RXG17" s="142"/>
      <c r="RXH17" s="142"/>
      <c r="RXI17" s="142"/>
      <c r="RXJ17" s="142"/>
      <c r="RXK17" s="142"/>
      <c r="RXL17" s="142"/>
      <c r="RXM17" s="142"/>
      <c r="RXN17" s="142"/>
      <c r="RXO17" s="142"/>
      <c r="RXP17" s="142"/>
      <c r="RXQ17" s="142"/>
      <c r="RXR17" s="142"/>
      <c r="RXS17" s="142"/>
      <c r="RXT17" s="142"/>
      <c r="RXU17" s="142"/>
      <c r="RXV17" s="142"/>
      <c r="RXW17" s="142"/>
      <c r="RXX17" s="142"/>
      <c r="RXY17" s="142"/>
      <c r="RXZ17" s="142"/>
      <c r="RYA17" s="142"/>
      <c r="RYB17" s="142"/>
      <c r="RYC17" s="142"/>
      <c r="RYD17" s="142"/>
      <c r="RYE17" s="142"/>
      <c r="RYF17" s="142"/>
      <c r="RYG17" s="142"/>
      <c r="RYH17" s="142"/>
      <c r="RYI17" s="142"/>
      <c r="RYJ17" s="142"/>
      <c r="RYK17" s="142"/>
      <c r="RYL17" s="142"/>
      <c r="RYM17" s="142"/>
      <c r="RYN17" s="142"/>
      <c r="RYO17" s="142"/>
      <c r="RYP17" s="142"/>
      <c r="RYQ17" s="142"/>
      <c r="RYR17" s="142"/>
      <c r="RYS17" s="142"/>
      <c r="RYT17" s="142"/>
      <c r="RYU17" s="142"/>
      <c r="RYV17" s="142"/>
      <c r="RYW17" s="142"/>
      <c r="RYX17" s="142"/>
      <c r="RYY17" s="142"/>
      <c r="RYZ17" s="142"/>
      <c r="RZA17" s="142"/>
      <c r="RZB17" s="142"/>
      <c r="RZC17" s="142"/>
      <c r="RZD17" s="142"/>
      <c r="RZE17" s="142"/>
      <c r="RZF17" s="142"/>
      <c r="RZG17" s="142"/>
      <c r="RZH17" s="142"/>
      <c r="RZI17" s="142"/>
      <c r="RZJ17" s="142"/>
      <c r="RZK17" s="142"/>
      <c r="RZL17" s="142"/>
      <c r="RZM17" s="142"/>
      <c r="RZN17" s="142"/>
      <c r="RZO17" s="142"/>
      <c r="RZP17" s="142"/>
      <c r="RZQ17" s="142"/>
      <c r="RZR17" s="142"/>
      <c r="RZS17" s="142"/>
      <c r="RZT17" s="142"/>
      <c r="RZU17" s="142"/>
      <c r="RZV17" s="142"/>
      <c r="RZW17" s="142"/>
      <c r="RZX17" s="142"/>
      <c r="RZY17" s="142"/>
      <c r="RZZ17" s="142"/>
      <c r="SAA17" s="142"/>
      <c r="SAB17" s="142"/>
      <c r="SAC17" s="142"/>
      <c r="SAD17" s="142"/>
      <c r="SAE17" s="142"/>
      <c r="SAF17" s="142"/>
      <c r="SAG17" s="142"/>
      <c r="SAH17" s="142"/>
      <c r="SAI17" s="142"/>
      <c r="SAJ17" s="142"/>
      <c r="SAK17" s="142"/>
      <c r="SAL17" s="142"/>
      <c r="SAM17" s="142"/>
      <c r="SAN17" s="142"/>
      <c r="SAO17" s="142"/>
      <c r="SAP17" s="142"/>
      <c r="SAQ17" s="142"/>
      <c r="SAR17" s="142"/>
      <c r="SAS17" s="142"/>
      <c r="SAT17" s="142"/>
      <c r="SAU17" s="142"/>
      <c r="SAV17" s="142"/>
      <c r="SAW17" s="142"/>
      <c r="SAX17" s="142"/>
      <c r="SAY17" s="142"/>
      <c r="SAZ17" s="142"/>
      <c r="SBA17" s="142"/>
      <c r="SBB17" s="142"/>
      <c r="SBC17" s="142"/>
      <c r="SBD17" s="142"/>
      <c r="SBE17" s="142"/>
      <c r="SBF17" s="142"/>
      <c r="SBG17" s="142"/>
      <c r="SBH17" s="142"/>
      <c r="SBI17" s="142"/>
      <c r="SBJ17" s="142"/>
      <c r="SBK17" s="142"/>
      <c r="SBL17" s="142"/>
      <c r="SBM17" s="142"/>
      <c r="SBN17" s="142"/>
      <c r="SBO17" s="142"/>
      <c r="SBP17" s="142"/>
      <c r="SBQ17" s="142"/>
      <c r="SBR17" s="142"/>
      <c r="SBS17" s="142"/>
      <c r="SBT17" s="142"/>
      <c r="SBU17" s="142"/>
      <c r="SBV17" s="142"/>
      <c r="SBW17" s="142"/>
      <c r="SBX17" s="142"/>
      <c r="SBY17" s="142"/>
      <c r="SBZ17" s="142"/>
      <c r="SCA17" s="142"/>
      <c r="SCB17" s="142"/>
      <c r="SCC17" s="142"/>
      <c r="SCD17" s="142"/>
      <c r="SCE17" s="142"/>
      <c r="SCF17" s="142"/>
      <c r="SCG17" s="142"/>
      <c r="SCH17" s="142"/>
      <c r="SCI17" s="142"/>
      <c r="SCJ17" s="142"/>
      <c r="SCK17" s="142"/>
      <c r="SCL17" s="142"/>
      <c r="SCM17" s="142"/>
      <c r="SCN17" s="142"/>
      <c r="SCO17" s="142"/>
      <c r="SCP17" s="142"/>
      <c r="SCQ17" s="142"/>
      <c r="SCR17" s="142"/>
      <c r="SCS17" s="142"/>
      <c r="SCT17" s="142"/>
      <c r="SCU17" s="142"/>
      <c r="SCV17" s="142"/>
      <c r="SCW17" s="142"/>
      <c r="SCX17" s="142"/>
      <c r="SCY17" s="142"/>
      <c r="SCZ17" s="142"/>
      <c r="SDA17" s="142"/>
      <c r="SDB17" s="142"/>
      <c r="SDC17" s="142"/>
      <c r="SDD17" s="142"/>
      <c r="SDE17" s="142"/>
      <c r="SDF17" s="142"/>
      <c r="SDG17" s="142"/>
      <c r="SDH17" s="142"/>
      <c r="SDI17" s="142"/>
      <c r="SDJ17" s="142"/>
      <c r="SDK17" s="142"/>
      <c r="SDL17" s="142"/>
      <c r="SDM17" s="142"/>
      <c r="SDN17" s="142"/>
      <c r="SDO17" s="142"/>
      <c r="SDP17" s="142"/>
      <c r="SDQ17" s="142"/>
      <c r="SDR17" s="142"/>
      <c r="SDS17" s="142"/>
      <c r="SDT17" s="142"/>
      <c r="SDU17" s="142"/>
      <c r="SDV17" s="142"/>
      <c r="SDW17" s="142"/>
      <c r="SDX17" s="142"/>
      <c r="SDY17" s="142"/>
      <c r="SDZ17" s="142"/>
      <c r="SEA17" s="142"/>
      <c r="SEB17" s="142"/>
      <c r="SEC17" s="142"/>
      <c r="SED17" s="142"/>
      <c r="SEE17" s="142"/>
      <c r="SEF17" s="142"/>
      <c r="SEG17" s="142"/>
      <c r="SEH17" s="142"/>
      <c r="SEI17" s="142"/>
      <c r="SEJ17" s="142"/>
      <c r="SEK17" s="142"/>
      <c r="SEL17" s="142"/>
      <c r="SEM17" s="142"/>
      <c r="SEN17" s="142"/>
      <c r="SEO17" s="142"/>
      <c r="SEP17" s="142"/>
      <c r="SEQ17" s="142"/>
      <c r="SER17" s="142"/>
      <c r="SES17" s="142"/>
      <c r="SET17" s="142"/>
      <c r="SEU17" s="142"/>
      <c r="SEV17" s="142"/>
      <c r="SEW17" s="142"/>
      <c r="SEX17" s="142"/>
      <c r="SEY17" s="142"/>
      <c r="SEZ17" s="142"/>
      <c r="SFA17" s="142"/>
      <c r="SFB17" s="142"/>
      <c r="SFC17" s="142"/>
      <c r="SFD17" s="142"/>
      <c r="SFE17" s="142"/>
      <c r="SFF17" s="142"/>
      <c r="SFG17" s="142"/>
      <c r="SFH17" s="142"/>
      <c r="SFI17" s="142"/>
      <c r="SFJ17" s="142"/>
      <c r="SFK17" s="142"/>
      <c r="SFL17" s="142"/>
      <c r="SFM17" s="142"/>
      <c r="SFN17" s="142"/>
      <c r="SFO17" s="142"/>
      <c r="SFP17" s="142"/>
      <c r="SFQ17" s="142"/>
      <c r="SFR17" s="142"/>
      <c r="SFS17" s="142"/>
      <c r="SFT17" s="142"/>
      <c r="SFU17" s="142"/>
      <c r="SFV17" s="142"/>
      <c r="SFW17" s="142"/>
      <c r="SFX17" s="142"/>
      <c r="SFY17" s="142"/>
      <c r="SFZ17" s="142"/>
      <c r="SGA17" s="142"/>
      <c r="SGB17" s="142"/>
      <c r="SGC17" s="142"/>
      <c r="SGD17" s="142"/>
      <c r="SGE17" s="142"/>
      <c r="SGF17" s="142"/>
      <c r="SGG17" s="142"/>
      <c r="SGH17" s="142"/>
      <c r="SGI17" s="142"/>
      <c r="SGJ17" s="142"/>
      <c r="SGK17" s="142"/>
      <c r="SGL17" s="142"/>
      <c r="SGM17" s="142"/>
      <c r="SGN17" s="142"/>
      <c r="SGO17" s="142"/>
      <c r="SGP17" s="142"/>
      <c r="SGQ17" s="142"/>
      <c r="SGR17" s="142"/>
      <c r="SGS17" s="142"/>
      <c r="SGT17" s="142"/>
      <c r="SGU17" s="142"/>
      <c r="SGV17" s="142"/>
      <c r="SGW17" s="142"/>
      <c r="SGX17" s="142"/>
      <c r="SGY17" s="142"/>
      <c r="SGZ17" s="142"/>
      <c r="SHA17" s="142"/>
      <c r="SHB17" s="142"/>
      <c r="SHC17" s="142"/>
      <c r="SHD17" s="142"/>
      <c r="SHE17" s="142"/>
      <c r="SHF17" s="142"/>
      <c r="SHG17" s="142"/>
      <c r="SHH17" s="142"/>
      <c r="SHI17" s="142"/>
      <c r="SHJ17" s="142"/>
      <c r="SHK17" s="142"/>
      <c r="SHL17" s="142"/>
      <c r="SHM17" s="142"/>
      <c r="SHN17" s="142"/>
      <c r="SHO17" s="142"/>
      <c r="SHP17" s="142"/>
      <c r="SHQ17" s="142"/>
      <c r="SHR17" s="142"/>
      <c r="SHS17" s="142"/>
      <c r="SHT17" s="142"/>
      <c r="SHU17" s="142"/>
      <c r="SHV17" s="142"/>
      <c r="SHW17" s="142"/>
      <c r="SHX17" s="142"/>
      <c r="SHY17" s="142"/>
      <c r="SHZ17" s="142"/>
      <c r="SIA17" s="142"/>
      <c r="SIB17" s="142"/>
      <c r="SIC17" s="142"/>
      <c r="SID17" s="142"/>
      <c r="SIE17" s="142"/>
      <c r="SIF17" s="142"/>
      <c r="SIG17" s="142"/>
      <c r="SIH17" s="142"/>
      <c r="SII17" s="142"/>
      <c r="SIJ17" s="142"/>
      <c r="SIK17" s="142"/>
      <c r="SIL17" s="142"/>
      <c r="SIM17" s="142"/>
      <c r="SIN17" s="142"/>
      <c r="SIO17" s="142"/>
      <c r="SIP17" s="142"/>
      <c r="SIQ17" s="142"/>
      <c r="SIR17" s="142"/>
      <c r="SIS17" s="142"/>
      <c r="SIT17" s="142"/>
      <c r="SIU17" s="142"/>
      <c r="SIV17" s="142"/>
      <c r="SIW17" s="142"/>
      <c r="SIX17" s="142"/>
      <c r="SIY17" s="142"/>
      <c r="SIZ17" s="142"/>
      <c r="SJA17" s="142"/>
      <c r="SJB17" s="142"/>
      <c r="SJC17" s="142"/>
      <c r="SJD17" s="142"/>
      <c r="SJE17" s="142"/>
      <c r="SJF17" s="142"/>
      <c r="SJG17" s="142"/>
      <c r="SJH17" s="142"/>
      <c r="SJI17" s="142"/>
      <c r="SJJ17" s="142"/>
      <c r="SJK17" s="142"/>
      <c r="SJL17" s="142"/>
      <c r="SJM17" s="142"/>
      <c r="SJN17" s="142"/>
      <c r="SJO17" s="142"/>
      <c r="SJP17" s="142"/>
      <c r="SJQ17" s="142"/>
      <c r="SJR17" s="142"/>
      <c r="SJS17" s="142"/>
      <c r="SJT17" s="142"/>
      <c r="SJU17" s="142"/>
      <c r="SJV17" s="142"/>
      <c r="SJW17" s="142"/>
      <c r="SJX17" s="142"/>
      <c r="SJY17" s="142"/>
      <c r="SJZ17" s="142"/>
      <c r="SKA17" s="142"/>
      <c r="SKB17" s="142"/>
      <c r="SKC17" s="142"/>
      <c r="SKD17" s="142"/>
      <c r="SKE17" s="142"/>
      <c r="SKF17" s="142"/>
      <c r="SKG17" s="142"/>
      <c r="SKH17" s="142"/>
      <c r="SKI17" s="142"/>
      <c r="SKJ17" s="142"/>
      <c r="SKK17" s="142"/>
      <c r="SKL17" s="142"/>
      <c r="SKM17" s="142"/>
      <c r="SKN17" s="142"/>
      <c r="SKO17" s="142"/>
      <c r="SKP17" s="142"/>
      <c r="SKQ17" s="142"/>
      <c r="SKR17" s="142"/>
      <c r="SKS17" s="142"/>
      <c r="SKT17" s="142"/>
      <c r="SKU17" s="142"/>
      <c r="SKV17" s="142"/>
      <c r="SKW17" s="142"/>
      <c r="SKX17" s="142"/>
      <c r="SKY17" s="142"/>
      <c r="SKZ17" s="142"/>
      <c r="SLA17" s="142"/>
      <c r="SLB17" s="142"/>
      <c r="SLC17" s="142"/>
      <c r="SLD17" s="142"/>
      <c r="SLE17" s="142"/>
      <c r="SLF17" s="142"/>
      <c r="SLG17" s="142"/>
      <c r="SLH17" s="142"/>
      <c r="SLI17" s="142"/>
      <c r="SLJ17" s="142"/>
      <c r="SLK17" s="142"/>
      <c r="SLL17" s="142"/>
      <c r="SLM17" s="142"/>
      <c r="SLN17" s="142"/>
      <c r="SLO17" s="142"/>
      <c r="SLP17" s="142"/>
      <c r="SLQ17" s="142"/>
      <c r="SLR17" s="142"/>
      <c r="SLS17" s="142"/>
      <c r="SLT17" s="142"/>
      <c r="SLU17" s="142"/>
      <c r="SLV17" s="142"/>
      <c r="SLW17" s="142"/>
      <c r="SLX17" s="142"/>
      <c r="SLY17" s="142"/>
      <c r="SLZ17" s="142"/>
      <c r="SMA17" s="142"/>
      <c r="SMB17" s="142"/>
      <c r="SMC17" s="142"/>
      <c r="SMD17" s="142"/>
      <c r="SME17" s="142"/>
      <c r="SMF17" s="142"/>
      <c r="SMG17" s="142"/>
      <c r="SMH17" s="142"/>
      <c r="SMI17" s="142"/>
      <c r="SMJ17" s="142"/>
      <c r="SMK17" s="142"/>
      <c r="SML17" s="142"/>
      <c r="SMM17" s="142"/>
      <c r="SMN17" s="142"/>
      <c r="SMO17" s="142"/>
      <c r="SMP17" s="142"/>
      <c r="SMQ17" s="142"/>
      <c r="SMR17" s="142"/>
      <c r="SMS17" s="142"/>
      <c r="SMT17" s="142"/>
      <c r="SMU17" s="142"/>
      <c r="SMV17" s="142"/>
      <c r="SMW17" s="142"/>
      <c r="SMX17" s="142"/>
      <c r="SMY17" s="142"/>
      <c r="SMZ17" s="142"/>
      <c r="SNA17" s="142"/>
      <c r="SNB17" s="142"/>
      <c r="SNC17" s="142"/>
      <c r="SND17" s="142"/>
      <c r="SNE17" s="142"/>
      <c r="SNF17" s="142"/>
      <c r="SNG17" s="142"/>
      <c r="SNH17" s="142"/>
      <c r="SNI17" s="142"/>
      <c r="SNJ17" s="142"/>
      <c r="SNK17" s="142"/>
      <c r="SNL17" s="142"/>
      <c r="SNM17" s="142"/>
      <c r="SNN17" s="142"/>
      <c r="SNO17" s="142"/>
      <c r="SNP17" s="142"/>
      <c r="SNQ17" s="142"/>
      <c r="SNR17" s="142"/>
      <c r="SNS17" s="142"/>
      <c r="SNT17" s="142"/>
      <c r="SNU17" s="142"/>
      <c r="SNV17" s="142"/>
      <c r="SNW17" s="142"/>
      <c r="SNX17" s="142"/>
      <c r="SNY17" s="142"/>
      <c r="SNZ17" s="142"/>
      <c r="SOA17" s="142"/>
      <c r="SOB17" s="142"/>
      <c r="SOC17" s="142"/>
      <c r="SOD17" s="142"/>
      <c r="SOE17" s="142"/>
      <c r="SOF17" s="142"/>
      <c r="SOG17" s="142"/>
      <c r="SOH17" s="142"/>
      <c r="SOI17" s="142"/>
      <c r="SOJ17" s="142"/>
      <c r="SOK17" s="142"/>
      <c r="SOL17" s="142"/>
      <c r="SOM17" s="142"/>
      <c r="SON17" s="142"/>
      <c r="SOO17" s="142"/>
      <c r="SOP17" s="142"/>
      <c r="SOQ17" s="142"/>
      <c r="SOR17" s="142"/>
      <c r="SOS17" s="142"/>
      <c r="SOT17" s="142"/>
      <c r="SOU17" s="142"/>
      <c r="SOV17" s="142"/>
      <c r="SOW17" s="142"/>
      <c r="SOX17" s="142"/>
      <c r="SOY17" s="142"/>
      <c r="SOZ17" s="142"/>
      <c r="SPA17" s="142"/>
      <c r="SPB17" s="142"/>
      <c r="SPC17" s="142"/>
      <c r="SPD17" s="142"/>
      <c r="SPE17" s="142"/>
      <c r="SPF17" s="142"/>
      <c r="SPG17" s="142"/>
      <c r="SPH17" s="142"/>
      <c r="SPI17" s="142"/>
      <c r="SPJ17" s="142"/>
      <c r="SPK17" s="142"/>
      <c r="SPL17" s="142"/>
      <c r="SPM17" s="142"/>
      <c r="SPN17" s="142"/>
      <c r="SPO17" s="142"/>
      <c r="SPP17" s="142"/>
      <c r="SPQ17" s="142"/>
      <c r="SPR17" s="142"/>
      <c r="SPS17" s="142"/>
      <c r="SPT17" s="142"/>
      <c r="SPU17" s="142"/>
      <c r="SPV17" s="142"/>
      <c r="SPW17" s="142"/>
      <c r="SPX17" s="142"/>
      <c r="SPY17" s="142"/>
      <c r="SPZ17" s="142"/>
      <c r="SQA17" s="142"/>
      <c r="SQB17" s="142"/>
      <c r="SQC17" s="142"/>
      <c r="SQD17" s="142"/>
      <c r="SQE17" s="142"/>
      <c r="SQF17" s="142"/>
      <c r="SQG17" s="142"/>
      <c r="SQH17" s="142"/>
      <c r="SQI17" s="142"/>
      <c r="SQJ17" s="142"/>
      <c r="SQK17" s="142"/>
      <c r="SQL17" s="142"/>
      <c r="SQM17" s="142"/>
      <c r="SQN17" s="142"/>
      <c r="SQO17" s="142"/>
      <c r="SQP17" s="142"/>
      <c r="SQQ17" s="142"/>
      <c r="SQR17" s="142"/>
      <c r="SQS17" s="142"/>
      <c r="SQT17" s="142"/>
      <c r="SQU17" s="142"/>
      <c r="SQV17" s="142"/>
      <c r="SQW17" s="142"/>
      <c r="SQX17" s="142"/>
      <c r="SQY17" s="142"/>
      <c r="SQZ17" s="142"/>
      <c r="SRA17" s="142"/>
      <c r="SRB17" s="142"/>
      <c r="SRC17" s="142"/>
      <c r="SRD17" s="142"/>
      <c r="SRE17" s="142"/>
      <c r="SRF17" s="142"/>
      <c r="SRG17" s="142"/>
      <c r="SRH17" s="142"/>
      <c r="SRI17" s="142"/>
      <c r="SRJ17" s="142"/>
      <c r="SRK17" s="142"/>
      <c r="SRL17" s="142"/>
      <c r="SRM17" s="142"/>
      <c r="SRN17" s="142"/>
      <c r="SRO17" s="142"/>
      <c r="SRP17" s="142"/>
      <c r="SRQ17" s="142"/>
      <c r="SRR17" s="142"/>
      <c r="SRS17" s="142"/>
      <c r="SRT17" s="142"/>
      <c r="SRU17" s="142"/>
      <c r="SRV17" s="142"/>
      <c r="SRW17" s="142"/>
      <c r="SRX17" s="142"/>
      <c r="SRY17" s="142"/>
      <c r="SRZ17" s="142"/>
      <c r="SSA17" s="142"/>
      <c r="SSB17" s="142"/>
      <c r="SSC17" s="142"/>
      <c r="SSD17" s="142"/>
      <c r="SSE17" s="142"/>
      <c r="SSF17" s="142"/>
      <c r="SSG17" s="142"/>
      <c r="SSH17" s="142"/>
      <c r="SSI17" s="142"/>
      <c r="SSJ17" s="142"/>
      <c r="SSK17" s="142"/>
      <c r="SSL17" s="142"/>
      <c r="SSM17" s="142"/>
      <c r="SSN17" s="142"/>
      <c r="SSO17" s="142"/>
      <c r="SSP17" s="142"/>
      <c r="SSQ17" s="142"/>
      <c r="SSR17" s="142"/>
      <c r="SSS17" s="142"/>
      <c r="SST17" s="142"/>
      <c r="SSU17" s="142"/>
      <c r="SSV17" s="142"/>
      <c r="SSW17" s="142"/>
      <c r="SSX17" s="142"/>
      <c r="SSY17" s="142"/>
      <c r="SSZ17" s="142"/>
      <c r="STA17" s="142"/>
      <c r="STB17" s="142"/>
      <c r="STC17" s="142"/>
      <c r="STD17" s="142"/>
      <c r="STE17" s="142"/>
      <c r="STF17" s="142"/>
      <c r="STG17" s="142"/>
      <c r="STH17" s="142"/>
      <c r="STI17" s="142"/>
      <c r="STJ17" s="142"/>
      <c r="STK17" s="142"/>
      <c r="STL17" s="142"/>
      <c r="STM17" s="142"/>
      <c r="STN17" s="142"/>
      <c r="STO17" s="142"/>
      <c r="STP17" s="142"/>
      <c r="STQ17" s="142"/>
      <c r="STR17" s="142"/>
      <c r="STS17" s="142"/>
      <c r="STT17" s="142"/>
      <c r="STU17" s="142"/>
      <c r="STV17" s="142"/>
      <c r="STW17" s="142"/>
      <c r="STX17" s="142"/>
      <c r="STY17" s="142"/>
      <c r="STZ17" s="142"/>
      <c r="SUA17" s="142"/>
      <c r="SUB17" s="142"/>
      <c r="SUC17" s="142"/>
      <c r="SUD17" s="142"/>
      <c r="SUE17" s="142"/>
      <c r="SUF17" s="142"/>
      <c r="SUG17" s="142"/>
      <c r="SUH17" s="142"/>
      <c r="SUI17" s="142"/>
      <c r="SUJ17" s="142"/>
      <c r="SUK17" s="142"/>
      <c r="SUL17" s="142"/>
      <c r="SUM17" s="142"/>
      <c r="SUN17" s="142"/>
      <c r="SUO17" s="142"/>
      <c r="SUP17" s="142"/>
      <c r="SUQ17" s="142"/>
      <c r="SUR17" s="142"/>
      <c r="SUS17" s="142"/>
      <c r="SUT17" s="142"/>
      <c r="SUU17" s="142"/>
      <c r="SUV17" s="142"/>
      <c r="SUW17" s="142"/>
      <c r="SUX17" s="142"/>
      <c r="SUY17" s="142"/>
      <c r="SUZ17" s="142"/>
      <c r="SVA17" s="142"/>
      <c r="SVB17" s="142"/>
      <c r="SVC17" s="142"/>
      <c r="SVD17" s="142"/>
      <c r="SVE17" s="142"/>
      <c r="SVF17" s="142"/>
      <c r="SVG17" s="142"/>
      <c r="SVH17" s="142"/>
      <c r="SVI17" s="142"/>
      <c r="SVJ17" s="142"/>
      <c r="SVK17" s="142"/>
      <c r="SVL17" s="142"/>
      <c r="SVM17" s="142"/>
      <c r="SVN17" s="142"/>
      <c r="SVO17" s="142"/>
      <c r="SVP17" s="142"/>
      <c r="SVQ17" s="142"/>
      <c r="SVR17" s="142"/>
      <c r="SVS17" s="142"/>
      <c r="SVT17" s="142"/>
      <c r="SVU17" s="142"/>
      <c r="SVV17" s="142"/>
      <c r="SVW17" s="142"/>
      <c r="SVX17" s="142"/>
      <c r="SVY17" s="142"/>
      <c r="SVZ17" s="142"/>
      <c r="SWA17" s="142"/>
      <c r="SWB17" s="142"/>
      <c r="SWC17" s="142"/>
      <c r="SWD17" s="142"/>
      <c r="SWE17" s="142"/>
      <c r="SWF17" s="142"/>
      <c r="SWG17" s="142"/>
      <c r="SWH17" s="142"/>
      <c r="SWI17" s="142"/>
      <c r="SWJ17" s="142"/>
      <c r="SWK17" s="142"/>
      <c r="SWL17" s="142"/>
      <c r="SWM17" s="142"/>
      <c r="SWN17" s="142"/>
      <c r="SWO17" s="142"/>
      <c r="SWP17" s="142"/>
      <c r="SWQ17" s="142"/>
      <c r="SWR17" s="142"/>
      <c r="SWS17" s="142"/>
      <c r="SWT17" s="142"/>
      <c r="SWU17" s="142"/>
      <c r="SWV17" s="142"/>
      <c r="SWW17" s="142"/>
      <c r="SWX17" s="142"/>
      <c r="SWY17" s="142"/>
      <c r="SWZ17" s="142"/>
      <c r="SXA17" s="142"/>
      <c r="SXB17" s="142"/>
      <c r="SXC17" s="142"/>
      <c r="SXD17" s="142"/>
      <c r="SXE17" s="142"/>
      <c r="SXF17" s="142"/>
      <c r="SXG17" s="142"/>
      <c r="SXH17" s="142"/>
      <c r="SXI17" s="142"/>
      <c r="SXJ17" s="142"/>
      <c r="SXK17" s="142"/>
      <c r="SXL17" s="142"/>
      <c r="SXM17" s="142"/>
      <c r="SXN17" s="142"/>
      <c r="SXO17" s="142"/>
      <c r="SXP17" s="142"/>
      <c r="SXQ17" s="142"/>
      <c r="SXR17" s="142"/>
      <c r="SXS17" s="142"/>
      <c r="SXT17" s="142"/>
      <c r="SXU17" s="142"/>
      <c r="SXV17" s="142"/>
      <c r="SXW17" s="142"/>
      <c r="SXX17" s="142"/>
      <c r="SXY17" s="142"/>
      <c r="SXZ17" s="142"/>
      <c r="SYA17" s="142"/>
      <c r="SYB17" s="142"/>
      <c r="SYC17" s="142"/>
      <c r="SYD17" s="142"/>
      <c r="SYE17" s="142"/>
      <c r="SYF17" s="142"/>
      <c r="SYG17" s="142"/>
      <c r="SYH17" s="142"/>
      <c r="SYI17" s="142"/>
      <c r="SYJ17" s="142"/>
      <c r="SYK17" s="142"/>
      <c r="SYL17" s="142"/>
      <c r="SYM17" s="142"/>
      <c r="SYN17" s="142"/>
      <c r="SYO17" s="142"/>
      <c r="SYP17" s="142"/>
      <c r="SYQ17" s="142"/>
      <c r="SYR17" s="142"/>
      <c r="SYS17" s="142"/>
      <c r="SYT17" s="142"/>
      <c r="SYU17" s="142"/>
      <c r="SYV17" s="142"/>
      <c r="SYW17" s="142"/>
      <c r="SYX17" s="142"/>
      <c r="SYY17" s="142"/>
      <c r="SYZ17" s="142"/>
      <c r="SZA17" s="142"/>
      <c r="SZB17" s="142"/>
      <c r="SZC17" s="142"/>
      <c r="SZD17" s="142"/>
      <c r="SZE17" s="142"/>
      <c r="SZF17" s="142"/>
      <c r="SZG17" s="142"/>
      <c r="SZH17" s="142"/>
      <c r="SZI17" s="142"/>
      <c r="SZJ17" s="142"/>
      <c r="SZK17" s="142"/>
      <c r="SZL17" s="142"/>
      <c r="SZM17" s="142"/>
      <c r="SZN17" s="142"/>
      <c r="SZO17" s="142"/>
      <c r="SZP17" s="142"/>
      <c r="SZQ17" s="142"/>
      <c r="SZR17" s="142"/>
      <c r="SZS17" s="142"/>
      <c r="SZT17" s="142"/>
      <c r="SZU17" s="142"/>
      <c r="SZV17" s="142"/>
      <c r="SZW17" s="142"/>
      <c r="SZX17" s="142"/>
      <c r="SZY17" s="142"/>
      <c r="SZZ17" s="142"/>
      <c r="TAA17" s="142"/>
      <c r="TAB17" s="142"/>
      <c r="TAC17" s="142"/>
      <c r="TAD17" s="142"/>
      <c r="TAE17" s="142"/>
      <c r="TAF17" s="142"/>
      <c r="TAG17" s="142"/>
      <c r="TAH17" s="142"/>
      <c r="TAI17" s="142"/>
      <c r="TAJ17" s="142"/>
      <c r="TAK17" s="142"/>
      <c r="TAL17" s="142"/>
      <c r="TAM17" s="142"/>
      <c r="TAN17" s="142"/>
      <c r="TAO17" s="142"/>
      <c r="TAP17" s="142"/>
      <c r="TAQ17" s="142"/>
      <c r="TAR17" s="142"/>
      <c r="TAS17" s="142"/>
      <c r="TAT17" s="142"/>
      <c r="TAU17" s="142"/>
      <c r="TAV17" s="142"/>
      <c r="TAW17" s="142"/>
      <c r="TAX17" s="142"/>
      <c r="TAY17" s="142"/>
      <c r="TAZ17" s="142"/>
      <c r="TBA17" s="142"/>
      <c r="TBB17" s="142"/>
      <c r="TBC17" s="142"/>
      <c r="TBD17" s="142"/>
      <c r="TBE17" s="142"/>
      <c r="TBF17" s="142"/>
      <c r="TBG17" s="142"/>
      <c r="TBH17" s="142"/>
      <c r="TBI17" s="142"/>
      <c r="TBJ17" s="142"/>
      <c r="TBK17" s="142"/>
      <c r="TBL17" s="142"/>
      <c r="TBM17" s="142"/>
      <c r="TBN17" s="142"/>
      <c r="TBO17" s="142"/>
      <c r="TBP17" s="142"/>
      <c r="TBQ17" s="142"/>
      <c r="TBR17" s="142"/>
      <c r="TBS17" s="142"/>
      <c r="TBT17" s="142"/>
      <c r="TBU17" s="142"/>
      <c r="TBV17" s="142"/>
      <c r="TBW17" s="142"/>
      <c r="TBX17" s="142"/>
      <c r="TBY17" s="142"/>
      <c r="TBZ17" s="142"/>
      <c r="TCA17" s="142"/>
      <c r="TCB17" s="142"/>
      <c r="TCC17" s="142"/>
      <c r="TCD17" s="142"/>
      <c r="TCE17" s="142"/>
      <c r="TCF17" s="142"/>
      <c r="TCG17" s="142"/>
      <c r="TCH17" s="142"/>
      <c r="TCI17" s="142"/>
      <c r="TCJ17" s="142"/>
      <c r="TCK17" s="142"/>
      <c r="TCL17" s="142"/>
      <c r="TCM17" s="142"/>
      <c r="TCN17" s="142"/>
      <c r="TCO17" s="142"/>
      <c r="TCP17" s="142"/>
      <c r="TCQ17" s="142"/>
      <c r="TCR17" s="142"/>
      <c r="TCS17" s="142"/>
      <c r="TCT17" s="142"/>
      <c r="TCU17" s="142"/>
      <c r="TCV17" s="142"/>
      <c r="TCW17" s="142"/>
      <c r="TCX17" s="142"/>
      <c r="TCY17" s="142"/>
      <c r="TCZ17" s="142"/>
      <c r="TDA17" s="142"/>
      <c r="TDB17" s="142"/>
      <c r="TDC17" s="142"/>
      <c r="TDD17" s="142"/>
      <c r="TDE17" s="142"/>
      <c r="TDF17" s="142"/>
      <c r="TDG17" s="142"/>
      <c r="TDH17" s="142"/>
      <c r="TDI17" s="142"/>
      <c r="TDJ17" s="142"/>
      <c r="TDK17" s="142"/>
      <c r="TDL17" s="142"/>
      <c r="TDM17" s="142"/>
      <c r="TDN17" s="142"/>
      <c r="TDO17" s="142"/>
      <c r="TDP17" s="142"/>
      <c r="TDQ17" s="142"/>
      <c r="TDR17" s="142"/>
      <c r="TDS17" s="142"/>
      <c r="TDT17" s="142"/>
      <c r="TDU17" s="142"/>
      <c r="TDV17" s="142"/>
      <c r="TDW17" s="142"/>
      <c r="TDX17" s="142"/>
      <c r="TDY17" s="142"/>
      <c r="TDZ17" s="142"/>
      <c r="TEA17" s="142"/>
      <c r="TEB17" s="142"/>
      <c r="TEC17" s="142"/>
      <c r="TED17" s="142"/>
      <c r="TEE17" s="142"/>
      <c r="TEF17" s="142"/>
      <c r="TEG17" s="142"/>
      <c r="TEH17" s="142"/>
      <c r="TEI17" s="142"/>
      <c r="TEJ17" s="142"/>
      <c r="TEK17" s="142"/>
      <c r="TEL17" s="142"/>
      <c r="TEM17" s="142"/>
      <c r="TEN17" s="142"/>
      <c r="TEO17" s="142"/>
      <c r="TEP17" s="142"/>
      <c r="TEQ17" s="142"/>
      <c r="TER17" s="142"/>
      <c r="TES17" s="142"/>
      <c r="TET17" s="142"/>
      <c r="TEU17" s="142"/>
      <c r="TEV17" s="142"/>
      <c r="TEW17" s="142"/>
      <c r="TEX17" s="142"/>
      <c r="TEY17" s="142"/>
      <c r="TEZ17" s="142"/>
      <c r="TFA17" s="142"/>
      <c r="TFB17" s="142"/>
      <c r="TFC17" s="142"/>
      <c r="TFD17" s="142"/>
      <c r="TFE17" s="142"/>
      <c r="TFF17" s="142"/>
      <c r="TFG17" s="142"/>
      <c r="TFH17" s="142"/>
      <c r="TFI17" s="142"/>
      <c r="TFJ17" s="142"/>
      <c r="TFK17" s="142"/>
      <c r="TFL17" s="142"/>
      <c r="TFM17" s="142"/>
      <c r="TFN17" s="142"/>
      <c r="TFO17" s="142"/>
      <c r="TFP17" s="142"/>
      <c r="TFQ17" s="142"/>
      <c r="TFR17" s="142"/>
      <c r="TFS17" s="142"/>
      <c r="TFT17" s="142"/>
      <c r="TFU17" s="142"/>
      <c r="TFV17" s="142"/>
      <c r="TFW17" s="142"/>
      <c r="TFX17" s="142"/>
      <c r="TFY17" s="142"/>
      <c r="TFZ17" s="142"/>
      <c r="TGA17" s="142"/>
      <c r="TGB17" s="142"/>
      <c r="TGC17" s="142"/>
      <c r="TGD17" s="142"/>
      <c r="TGE17" s="142"/>
      <c r="TGF17" s="142"/>
      <c r="TGG17" s="142"/>
      <c r="TGH17" s="142"/>
      <c r="TGI17" s="142"/>
      <c r="TGJ17" s="142"/>
      <c r="TGK17" s="142"/>
      <c r="TGL17" s="142"/>
      <c r="TGM17" s="142"/>
      <c r="TGN17" s="142"/>
      <c r="TGO17" s="142"/>
      <c r="TGP17" s="142"/>
      <c r="TGQ17" s="142"/>
      <c r="TGR17" s="142"/>
      <c r="TGS17" s="142"/>
      <c r="TGT17" s="142"/>
      <c r="TGU17" s="142"/>
      <c r="TGV17" s="142"/>
      <c r="TGW17" s="142"/>
      <c r="TGX17" s="142"/>
      <c r="TGY17" s="142"/>
      <c r="TGZ17" s="142"/>
      <c r="THA17" s="142"/>
      <c r="THB17" s="142"/>
      <c r="THC17" s="142"/>
      <c r="THD17" s="142"/>
      <c r="THE17" s="142"/>
      <c r="THF17" s="142"/>
      <c r="THG17" s="142"/>
      <c r="THH17" s="142"/>
      <c r="THI17" s="142"/>
      <c r="THJ17" s="142"/>
      <c r="THK17" s="142"/>
      <c r="THL17" s="142"/>
      <c r="THM17" s="142"/>
      <c r="THN17" s="142"/>
      <c r="THO17" s="142"/>
      <c r="THP17" s="142"/>
      <c r="THQ17" s="142"/>
      <c r="THR17" s="142"/>
      <c r="THS17" s="142"/>
      <c r="THT17" s="142"/>
      <c r="THU17" s="142"/>
      <c r="THV17" s="142"/>
      <c r="THW17" s="142"/>
      <c r="THX17" s="142"/>
      <c r="THY17" s="142"/>
      <c r="THZ17" s="142"/>
      <c r="TIA17" s="142"/>
      <c r="TIB17" s="142"/>
      <c r="TIC17" s="142"/>
      <c r="TID17" s="142"/>
      <c r="TIE17" s="142"/>
      <c r="TIF17" s="142"/>
      <c r="TIG17" s="142"/>
      <c r="TIH17" s="142"/>
      <c r="TII17" s="142"/>
      <c r="TIJ17" s="142"/>
      <c r="TIK17" s="142"/>
      <c r="TIL17" s="142"/>
      <c r="TIM17" s="142"/>
      <c r="TIN17" s="142"/>
      <c r="TIO17" s="142"/>
      <c r="TIP17" s="142"/>
      <c r="TIQ17" s="142"/>
      <c r="TIR17" s="142"/>
      <c r="TIS17" s="142"/>
      <c r="TIT17" s="142"/>
      <c r="TIU17" s="142"/>
      <c r="TIV17" s="142"/>
      <c r="TIW17" s="142"/>
      <c r="TIX17" s="142"/>
      <c r="TIY17" s="142"/>
      <c r="TIZ17" s="142"/>
      <c r="TJA17" s="142"/>
      <c r="TJB17" s="142"/>
      <c r="TJC17" s="142"/>
      <c r="TJD17" s="142"/>
      <c r="TJE17" s="142"/>
      <c r="TJF17" s="142"/>
      <c r="TJG17" s="142"/>
      <c r="TJH17" s="142"/>
      <c r="TJI17" s="142"/>
      <c r="TJJ17" s="142"/>
      <c r="TJK17" s="142"/>
      <c r="TJL17" s="142"/>
      <c r="TJM17" s="142"/>
      <c r="TJN17" s="142"/>
      <c r="TJO17" s="142"/>
      <c r="TJP17" s="142"/>
      <c r="TJQ17" s="142"/>
      <c r="TJR17" s="142"/>
      <c r="TJS17" s="142"/>
      <c r="TJT17" s="142"/>
      <c r="TJU17" s="142"/>
      <c r="TJV17" s="142"/>
      <c r="TJW17" s="142"/>
      <c r="TJX17" s="142"/>
      <c r="TJY17" s="142"/>
      <c r="TJZ17" s="142"/>
      <c r="TKA17" s="142"/>
      <c r="TKB17" s="142"/>
      <c r="TKC17" s="142"/>
      <c r="TKD17" s="142"/>
      <c r="TKE17" s="142"/>
      <c r="TKF17" s="142"/>
      <c r="TKG17" s="142"/>
      <c r="TKH17" s="142"/>
      <c r="TKI17" s="142"/>
      <c r="TKJ17" s="142"/>
      <c r="TKK17" s="142"/>
      <c r="TKL17" s="142"/>
      <c r="TKM17" s="142"/>
      <c r="TKN17" s="142"/>
      <c r="TKO17" s="142"/>
      <c r="TKP17" s="142"/>
      <c r="TKQ17" s="142"/>
      <c r="TKR17" s="142"/>
      <c r="TKS17" s="142"/>
      <c r="TKT17" s="142"/>
      <c r="TKU17" s="142"/>
      <c r="TKV17" s="142"/>
      <c r="TKW17" s="142"/>
      <c r="TKX17" s="142"/>
      <c r="TKY17" s="142"/>
      <c r="TKZ17" s="142"/>
      <c r="TLA17" s="142"/>
      <c r="TLB17" s="142"/>
      <c r="TLC17" s="142"/>
      <c r="TLD17" s="142"/>
      <c r="TLE17" s="142"/>
      <c r="TLF17" s="142"/>
      <c r="TLG17" s="142"/>
      <c r="TLH17" s="142"/>
      <c r="TLI17" s="142"/>
      <c r="TLJ17" s="142"/>
      <c r="TLK17" s="142"/>
      <c r="TLL17" s="142"/>
      <c r="TLM17" s="142"/>
      <c r="TLN17" s="142"/>
      <c r="TLO17" s="142"/>
      <c r="TLP17" s="142"/>
      <c r="TLQ17" s="142"/>
      <c r="TLR17" s="142"/>
      <c r="TLS17" s="142"/>
      <c r="TLT17" s="142"/>
      <c r="TLU17" s="142"/>
      <c r="TLV17" s="142"/>
      <c r="TLW17" s="142"/>
      <c r="TLX17" s="142"/>
      <c r="TLY17" s="142"/>
      <c r="TLZ17" s="142"/>
      <c r="TMA17" s="142"/>
      <c r="TMB17" s="142"/>
      <c r="TMC17" s="142"/>
      <c r="TMD17" s="142"/>
      <c r="TME17" s="142"/>
      <c r="TMF17" s="142"/>
      <c r="TMG17" s="142"/>
      <c r="TMH17" s="142"/>
      <c r="TMI17" s="142"/>
      <c r="TMJ17" s="142"/>
      <c r="TMK17" s="142"/>
      <c r="TML17" s="142"/>
      <c r="TMM17" s="142"/>
      <c r="TMN17" s="142"/>
      <c r="TMO17" s="142"/>
      <c r="TMP17" s="142"/>
      <c r="TMQ17" s="142"/>
      <c r="TMR17" s="142"/>
      <c r="TMS17" s="142"/>
      <c r="TMT17" s="142"/>
      <c r="TMU17" s="142"/>
      <c r="TMV17" s="142"/>
      <c r="TMW17" s="142"/>
      <c r="TMX17" s="142"/>
      <c r="TMY17" s="142"/>
      <c r="TMZ17" s="142"/>
      <c r="TNA17" s="142"/>
      <c r="TNB17" s="142"/>
      <c r="TNC17" s="142"/>
      <c r="TND17" s="142"/>
      <c r="TNE17" s="142"/>
      <c r="TNF17" s="142"/>
      <c r="TNG17" s="142"/>
      <c r="TNH17" s="142"/>
      <c r="TNI17" s="142"/>
      <c r="TNJ17" s="142"/>
      <c r="TNK17" s="142"/>
      <c r="TNL17" s="142"/>
      <c r="TNM17" s="142"/>
      <c r="TNN17" s="142"/>
      <c r="TNO17" s="142"/>
      <c r="TNP17" s="142"/>
      <c r="TNQ17" s="142"/>
      <c r="TNR17" s="142"/>
      <c r="TNS17" s="142"/>
      <c r="TNT17" s="142"/>
      <c r="TNU17" s="142"/>
      <c r="TNV17" s="142"/>
      <c r="TNW17" s="142"/>
      <c r="TNX17" s="142"/>
      <c r="TNY17" s="142"/>
      <c r="TNZ17" s="142"/>
      <c r="TOA17" s="142"/>
      <c r="TOB17" s="142"/>
      <c r="TOC17" s="142"/>
      <c r="TOD17" s="142"/>
      <c r="TOE17" s="142"/>
      <c r="TOF17" s="142"/>
      <c r="TOG17" s="142"/>
      <c r="TOH17" s="142"/>
      <c r="TOI17" s="142"/>
      <c r="TOJ17" s="142"/>
      <c r="TOK17" s="142"/>
      <c r="TOL17" s="142"/>
      <c r="TOM17" s="142"/>
      <c r="TON17" s="142"/>
      <c r="TOO17" s="142"/>
      <c r="TOP17" s="142"/>
      <c r="TOQ17" s="142"/>
      <c r="TOR17" s="142"/>
      <c r="TOS17" s="142"/>
      <c r="TOT17" s="142"/>
      <c r="TOU17" s="142"/>
      <c r="TOV17" s="142"/>
      <c r="TOW17" s="142"/>
      <c r="TOX17" s="142"/>
      <c r="TOY17" s="142"/>
      <c r="TOZ17" s="142"/>
      <c r="TPA17" s="142"/>
      <c r="TPB17" s="142"/>
      <c r="TPC17" s="142"/>
      <c r="TPD17" s="142"/>
      <c r="TPE17" s="142"/>
      <c r="TPF17" s="142"/>
      <c r="TPG17" s="142"/>
      <c r="TPH17" s="142"/>
      <c r="TPI17" s="142"/>
      <c r="TPJ17" s="142"/>
      <c r="TPK17" s="142"/>
      <c r="TPL17" s="142"/>
      <c r="TPM17" s="142"/>
      <c r="TPN17" s="142"/>
      <c r="TPO17" s="142"/>
      <c r="TPP17" s="142"/>
      <c r="TPQ17" s="142"/>
      <c r="TPR17" s="142"/>
      <c r="TPS17" s="142"/>
      <c r="TPT17" s="142"/>
      <c r="TPU17" s="142"/>
      <c r="TPV17" s="142"/>
      <c r="TPW17" s="142"/>
      <c r="TPX17" s="142"/>
      <c r="TPY17" s="142"/>
      <c r="TPZ17" s="142"/>
      <c r="TQA17" s="142"/>
      <c r="TQB17" s="142"/>
      <c r="TQC17" s="142"/>
      <c r="TQD17" s="142"/>
      <c r="TQE17" s="142"/>
      <c r="TQF17" s="142"/>
      <c r="TQG17" s="142"/>
      <c r="TQH17" s="142"/>
      <c r="TQI17" s="142"/>
      <c r="TQJ17" s="142"/>
      <c r="TQK17" s="142"/>
      <c r="TQL17" s="142"/>
      <c r="TQM17" s="142"/>
      <c r="TQN17" s="142"/>
      <c r="TQO17" s="142"/>
      <c r="TQP17" s="142"/>
      <c r="TQQ17" s="142"/>
      <c r="TQR17" s="142"/>
      <c r="TQS17" s="142"/>
      <c r="TQT17" s="142"/>
      <c r="TQU17" s="142"/>
      <c r="TQV17" s="142"/>
      <c r="TQW17" s="142"/>
      <c r="TQX17" s="142"/>
      <c r="TQY17" s="142"/>
      <c r="TQZ17" s="142"/>
      <c r="TRA17" s="142"/>
      <c r="TRB17" s="142"/>
      <c r="TRC17" s="142"/>
      <c r="TRD17" s="142"/>
      <c r="TRE17" s="142"/>
      <c r="TRF17" s="142"/>
      <c r="TRG17" s="142"/>
      <c r="TRH17" s="142"/>
      <c r="TRI17" s="142"/>
      <c r="TRJ17" s="142"/>
      <c r="TRK17" s="142"/>
      <c r="TRL17" s="142"/>
      <c r="TRM17" s="142"/>
      <c r="TRN17" s="142"/>
      <c r="TRO17" s="142"/>
      <c r="TRP17" s="142"/>
      <c r="TRQ17" s="142"/>
      <c r="TRR17" s="142"/>
      <c r="TRS17" s="142"/>
      <c r="TRT17" s="142"/>
      <c r="TRU17" s="142"/>
      <c r="TRV17" s="142"/>
      <c r="TRW17" s="142"/>
      <c r="TRX17" s="142"/>
      <c r="TRY17" s="142"/>
      <c r="TRZ17" s="142"/>
      <c r="TSA17" s="142"/>
      <c r="TSB17" s="142"/>
      <c r="TSC17" s="142"/>
      <c r="TSD17" s="142"/>
      <c r="TSE17" s="142"/>
      <c r="TSF17" s="142"/>
      <c r="TSG17" s="142"/>
      <c r="TSH17" s="142"/>
      <c r="TSI17" s="142"/>
      <c r="TSJ17" s="142"/>
      <c r="TSK17" s="142"/>
      <c r="TSL17" s="142"/>
      <c r="TSM17" s="142"/>
      <c r="TSN17" s="142"/>
      <c r="TSO17" s="142"/>
      <c r="TSP17" s="142"/>
      <c r="TSQ17" s="142"/>
      <c r="TSR17" s="142"/>
      <c r="TSS17" s="142"/>
      <c r="TST17" s="142"/>
      <c r="TSU17" s="142"/>
      <c r="TSV17" s="142"/>
      <c r="TSW17" s="142"/>
      <c r="TSX17" s="142"/>
      <c r="TSY17" s="142"/>
      <c r="TSZ17" s="142"/>
      <c r="TTA17" s="142"/>
      <c r="TTB17" s="142"/>
      <c r="TTC17" s="142"/>
      <c r="TTD17" s="142"/>
      <c r="TTE17" s="142"/>
      <c r="TTF17" s="142"/>
      <c r="TTG17" s="142"/>
      <c r="TTH17" s="142"/>
      <c r="TTI17" s="142"/>
      <c r="TTJ17" s="142"/>
      <c r="TTK17" s="142"/>
      <c r="TTL17" s="142"/>
      <c r="TTM17" s="142"/>
      <c r="TTN17" s="142"/>
      <c r="TTO17" s="142"/>
      <c r="TTP17" s="142"/>
      <c r="TTQ17" s="142"/>
      <c r="TTR17" s="142"/>
      <c r="TTS17" s="142"/>
      <c r="TTT17" s="142"/>
      <c r="TTU17" s="142"/>
      <c r="TTV17" s="142"/>
      <c r="TTW17" s="142"/>
      <c r="TTX17" s="142"/>
      <c r="TTY17" s="142"/>
      <c r="TTZ17" s="142"/>
      <c r="TUA17" s="142"/>
      <c r="TUB17" s="142"/>
      <c r="TUC17" s="142"/>
      <c r="TUD17" s="142"/>
      <c r="TUE17" s="142"/>
      <c r="TUF17" s="142"/>
      <c r="TUG17" s="142"/>
      <c r="TUH17" s="142"/>
      <c r="TUI17" s="142"/>
      <c r="TUJ17" s="142"/>
      <c r="TUK17" s="142"/>
      <c r="TUL17" s="142"/>
      <c r="TUM17" s="142"/>
      <c r="TUN17" s="142"/>
      <c r="TUO17" s="142"/>
      <c r="TUP17" s="142"/>
      <c r="TUQ17" s="142"/>
      <c r="TUR17" s="142"/>
      <c r="TUS17" s="142"/>
      <c r="TUT17" s="142"/>
      <c r="TUU17" s="142"/>
      <c r="TUV17" s="142"/>
      <c r="TUW17" s="142"/>
      <c r="TUX17" s="142"/>
      <c r="TUY17" s="142"/>
      <c r="TUZ17" s="142"/>
      <c r="TVA17" s="142"/>
      <c r="TVB17" s="142"/>
      <c r="TVC17" s="142"/>
      <c r="TVD17" s="142"/>
      <c r="TVE17" s="142"/>
      <c r="TVF17" s="142"/>
      <c r="TVG17" s="142"/>
      <c r="TVH17" s="142"/>
      <c r="TVI17" s="142"/>
      <c r="TVJ17" s="142"/>
      <c r="TVK17" s="142"/>
      <c r="TVL17" s="142"/>
      <c r="TVM17" s="142"/>
      <c r="TVN17" s="142"/>
      <c r="TVO17" s="142"/>
      <c r="TVP17" s="142"/>
      <c r="TVQ17" s="142"/>
      <c r="TVR17" s="142"/>
      <c r="TVS17" s="142"/>
      <c r="TVT17" s="142"/>
      <c r="TVU17" s="142"/>
      <c r="TVV17" s="142"/>
      <c r="TVW17" s="142"/>
      <c r="TVX17" s="142"/>
      <c r="TVY17" s="142"/>
      <c r="TVZ17" s="142"/>
      <c r="TWA17" s="142"/>
      <c r="TWB17" s="142"/>
      <c r="TWC17" s="142"/>
      <c r="TWD17" s="142"/>
      <c r="TWE17" s="142"/>
      <c r="TWF17" s="142"/>
      <c r="TWG17" s="142"/>
      <c r="TWH17" s="142"/>
      <c r="TWI17" s="142"/>
      <c r="TWJ17" s="142"/>
      <c r="TWK17" s="142"/>
      <c r="TWL17" s="142"/>
      <c r="TWM17" s="142"/>
      <c r="TWN17" s="142"/>
      <c r="TWO17" s="142"/>
      <c r="TWP17" s="142"/>
      <c r="TWQ17" s="142"/>
      <c r="TWR17" s="142"/>
      <c r="TWS17" s="142"/>
      <c r="TWT17" s="142"/>
      <c r="TWU17" s="142"/>
      <c r="TWV17" s="142"/>
      <c r="TWW17" s="142"/>
      <c r="TWX17" s="142"/>
      <c r="TWY17" s="142"/>
      <c r="TWZ17" s="142"/>
      <c r="TXA17" s="142"/>
      <c r="TXB17" s="142"/>
      <c r="TXC17" s="142"/>
      <c r="TXD17" s="142"/>
      <c r="TXE17" s="142"/>
      <c r="TXF17" s="142"/>
      <c r="TXG17" s="142"/>
      <c r="TXH17" s="142"/>
      <c r="TXI17" s="142"/>
      <c r="TXJ17" s="142"/>
      <c r="TXK17" s="142"/>
      <c r="TXL17" s="142"/>
      <c r="TXM17" s="142"/>
      <c r="TXN17" s="142"/>
      <c r="TXO17" s="142"/>
      <c r="TXP17" s="142"/>
      <c r="TXQ17" s="142"/>
      <c r="TXR17" s="142"/>
      <c r="TXS17" s="142"/>
      <c r="TXT17" s="142"/>
      <c r="TXU17" s="142"/>
      <c r="TXV17" s="142"/>
      <c r="TXW17" s="142"/>
      <c r="TXX17" s="142"/>
      <c r="TXY17" s="142"/>
      <c r="TXZ17" s="142"/>
      <c r="TYA17" s="142"/>
      <c r="TYB17" s="142"/>
      <c r="TYC17" s="142"/>
      <c r="TYD17" s="142"/>
      <c r="TYE17" s="142"/>
      <c r="TYF17" s="142"/>
      <c r="TYG17" s="142"/>
      <c r="TYH17" s="142"/>
      <c r="TYI17" s="142"/>
      <c r="TYJ17" s="142"/>
      <c r="TYK17" s="142"/>
      <c r="TYL17" s="142"/>
      <c r="TYM17" s="142"/>
      <c r="TYN17" s="142"/>
      <c r="TYO17" s="142"/>
      <c r="TYP17" s="142"/>
      <c r="TYQ17" s="142"/>
      <c r="TYR17" s="142"/>
      <c r="TYS17" s="142"/>
      <c r="TYT17" s="142"/>
      <c r="TYU17" s="142"/>
      <c r="TYV17" s="142"/>
      <c r="TYW17" s="142"/>
      <c r="TYX17" s="142"/>
      <c r="TYY17" s="142"/>
      <c r="TYZ17" s="142"/>
      <c r="TZA17" s="142"/>
      <c r="TZB17" s="142"/>
      <c r="TZC17" s="142"/>
      <c r="TZD17" s="142"/>
      <c r="TZE17" s="142"/>
      <c r="TZF17" s="142"/>
      <c r="TZG17" s="142"/>
      <c r="TZH17" s="142"/>
      <c r="TZI17" s="142"/>
      <c r="TZJ17" s="142"/>
      <c r="TZK17" s="142"/>
      <c r="TZL17" s="142"/>
      <c r="TZM17" s="142"/>
      <c r="TZN17" s="142"/>
      <c r="TZO17" s="142"/>
      <c r="TZP17" s="142"/>
      <c r="TZQ17" s="142"/>
      <c r="TZR17" s="142"/>
      <c r="TZS17" s="142"/>
      <c r="TZT17" s="142"/>
      <c r="TZU17" s="142"/>
      <c r="TZV17" s="142"/>
      <c r="TZW17" s="142"/>
      <c r="TZX17" s="142"/>
      <c r="TZY17" s="142"/>
      <c r="TZZ17" s="142"/>
      <c r="UAA17" s="142"/>
      <c r="UAB17" s="142"/>
      <c r="UAC17" s="142"/>
      <c r="UAD17" s="142"/>
      <c r="UAE17" s="142"/>
      <c r="UAF17" s="142"/>
      <c r="UAG17" s="142"/>
      <c r="UAH17" s="142"/>
      <c r="UAI17" s="142"/>
      <c r="UAJ17" s="142"/>
      <c r="UAK17" s="142"/>
      <c r="UAL17" s="142"/>
      <c r="UAM17" s="142"/>
      <c r="UAN17" s="142"/>
      <c r="UAO17" s="142"/>
      <c r="UAP17" s="142"/>
      <c r="UAQ17" s="142"/>
      <c r="UAR17" s="142"/>
      <c r="UAS17" s="142"/>
      <c r="UAT17" s="142"/>
      <c r="UAU17" s="142"/>
      <c r="UAV17" s="142"/>
      <c r="UAW17" s="142"/>
      <c r="UAX17" s="142"/>
      <c r="UAY17" s="142"/>
      <c r="UAZ17" s="142"/>
      <c r="UBA17" s="142"/>
      <c r="UBB17" s="142"/>
      <c r="UBC17" s="142"/>
      <c r="UBD17" s="142"/>
      <c r="UBE17" s="142"/>
      <c r="UBF17" s="142"/>
      <c r="UBG17" s="142"/>
      <c r="UBH17" s="142"/>
      <c r="UBI17" s="142"/>
      <c r="UBJ17" s="142"/>
      <c r="UBK17" s="142"/>
      <c r="UBL17" s="142"/>
      <c r="UBM17" s="142"/>
      <c r="UBN17" s="142"/>
      <c r="UBO17" s="142"/>
      <c r="UBP17" s="142"/>
      <c r="UBQ17" s="142"/>
      <c r="UBR17" s="142"/>
      <c r="UBS17" s="142"/>
      <c r="UBT17" s="142"/>
      <c r="UBU17" s="142"/>
      <c r="UBV17" s="142"/>
      <c r="UBW17" s="142"/>
      <c r="UBX17" s="142"/>
      <c r="UBY17" s="142"/>
      <c r="UBZ17" s="142"/>
      <c r="UCA17" s="142"/>
      <c r="UCB17" s="142"/>
      <c r="UCC17" s="142"/>
      <c r="UCD17" s="142"/>
      <c r="UCE17" s="142"/>
      <c r="UCF17" s="142"/>
      <c r="UCG17" s="142"/>
      <c r="UCH17" s="142"/>
      <c r="UCI17" s="142"/>
      <c r="UCJ17" s="142"/>
      <c r="UCK17" s="142"/>
      <c r="UCL17" s="142"/>
      <c r="UCM17" s="142"/>
      <c r="UCN17" s="142"/>
      <c r="UCO17" s="142"/>
      <c r="UCP17" s="142"/>
      <c r="UCQ17" s="142"/>
      <c r="UCR17" s="142"/>
      <c r="UCS17" s="142"/>
      <c r="UCT17" s="142"/>
      <c r="UCU17" s="142"/>
      <c r="UCV17" s="142"/>
      <c r="UCW17" s="142"/>
      <c r="UCX17" s="142"/>
      <c r="UCY17" s="142"/>
      <c r="UCZ17" s="142"/>
      <c r="UDA17" s="142"/>
      <c r="UDB17" s="142"/>
      <c r="UDC17" s="142"/>
      <c r="UDD17" s="142"/>
      <c r="UDE17" s="142"/>
      <c r="UDF17" s="142"/>
      <c r="UDG17" s="142"/>
      <c r="UDH17" s="142"/>
      <c r="UDI17" s="142"/>
      <c r="UDJ17" s="142"/>
      <c r="UDK17" s="142"/>
      <c r="UDL17" s="142"/>
      <c r="UDM17" s="142"/>
      <c r="UDN17" s="142"/>
      <c r="UDO17" s="142"/>
      <c r="UDP17" s="142"/>
      <c r="UDQ17" s="142"/>
      <c r="UDR17" s="142"/>
      <c r="UDS17" s="142"/>
      <c r="UDT17" s="142"/>
      <c r="UDU17" s="142"/>
      <c r="UDV17" s="142"/>
      <c r="UDW17" s="142"/>
      <c r="UDX17" s="142"/>
      <c r="UDY17" s="142"/>
      <c r="UDZ17" s="142"/>
      <c r="UEA17" s="142"/>
      <c r="UEB17" s="142"/>
      <c r="UEC17" s="142"/>
      <c r="UED17" s="142"/>
      <c r="UEE17" s="142"/>
      <c r="UEF17" s="142"/>
      <c r="UEG17" s="142"/>
      <c r="UEH17" s="142"/>
      <c r="UEI17" s="142"/>
      <c r="UEJ17" s="142"/>
      <c r="UEK17" s="142"/>
      <c r="UEL17" s="142"/>
      <c r="UEM17" s="142"/>
      <c r="UEN17" s="142"/>
      <c r="UEO17" s="142"/>
      <c r="UEP17" s="142"/>
      <c r="UEQ17" s="142"/>
      <c r="UER17" s="142"/>
      <c r="UES17" s="142"/>
      <c r="UET17" s="142"/>
      <c r="UEU17" s="142"/>
      <c r="UEV17" s="142"/>
      <c r="UEW17" s="142"/>
      <c r="UEX17" s="142"/>
      <c r="UEY17" s="142"/>
      <c r="UEZ17" s="142"/>
      <c r="UFA17" s="142"/>
      <c r="UFB17" s="142"/>
      <c r="UFC17" s="142"/>
      <c r="UFD17" s="142"/>
      <c r="UFE17" s="142"/>
      <c r="UFF17" s="142"/>
      <c r="UFG17" s="142"/>
      <c r="UFH17" s="142"/>
      <c r="UFI17" s="142"/>
      <c r="UFJ17" s="142"/>
      <c r="UFK17" s="142"/>
      <c r="UFL17" s="142"/>
      <c r="UFM17" s="142"/>
      <c r="UFN17" s="142"/>
      <c r="UFO17" s="142"/>
      <c r="UFP17" s="142"/>
      <c r="UFQ17" s="142"/>
      <c r="UFR17" s="142"/>
      <c r="UFS17" s="142"/>
      <c r="UFT17" s="142"/>
      <c r="UFU17" s="142"/>
      <c r="UFV17" s="142"/>
      <c r="UFW17" s="142"/>
      <c r="UFX17" s="142"/>
      <c r="UFY17" s="142"/>
      <c r="UFZ17" s="142"/>
      <c r="UGA17" s="142"/>
      <c r="UGB17" s="142"/>
      <c r="UGC17" s="142"/>
      <c r="UGD17" s="142"/>
      <c r="UGE17" s="142"/>
      <c r="UGF17" s="142"/>
      <c r="UGG17" s="142"/>
      <c r="UGH17" s="142"/>
      <c r="UGI17" s="142"/>
      <c r="UGJ17" s="142"/>
      <c r="UGK17" s="142"/>
      <c r="UGL17" s="142"/>
      <c r="UGM17" s="142"/>
      <c r="UGN17" s="142"/>
      <c r="UGO17" s="142"/>
      <c r="UGP17" s="142"/>
      <c r="UGQ17" s="142"/>
      <c r="UGR17" s="142"/>
      <c r="UGS17" s="142"/>
      <c r="UGT17" s="142"/>
      <c r="UGU17" s="142"/>
      <c r="UGV17" s="142"/>
      <c r="UGW17" s="142"/>
      <c r="UGX17" s="142"/>
      <c r="UGY17" s="142"/>
      <c r="UGZ17" s="142"/>
      <c r="UHA17" s="142"/>
      <c r="UHB17" s="142"/>
      <c r="UHC17" s="142"/>
      <c r="UHD17" s="142"/>
      <c r="UHE17" s="142"/>
      <c r="UHF17" s="142"/>
      <c r="UHG17" s="142"/>
      <c r="UHH17" s="142"/>
      <c r="UHI17" s="142"/>
      <c r="UHJ17" s="142"/>
      <c r="UHK17" s="142"/>
      <c r="UHL17" s="142"/>
      <c r="UHM17" s="142"/>
      <c r="UHN17" s="142"/>
      <c r="UHO17" s="142"/>
      <c r="UHP17" s="142"/>
      <c r="UHQ17" s="142"/>
      <c r="UHR17" s="142"/>
      <c r="UHS17" s="142"/>
      <c r="UHT17" s="142"/>
      <c r="UHU17" s="142"/>
      <c r="UHV17" s="142"/>
      <c r="UHW17" s="142"/>
      <c r="UHX17" s="142"/>
      <c r="UHY17" s="142"/>
      <c r="UHZ17" s="142"/>
      <c r="UIA17" s="142"/>
      <c r="UIB17" s="142"/>
      <c r="UIC17" s="142"/>
      <c r="UID17" s="142"/>
      <c r="UIE17" s="142"/>
      <c r="UIF17" s="142"/>
      <c r="UIG17" s="142"/>
      <c r="UIH17" s="142"/>
      <c r="UII17" s="142"/>
      <c r="UIJ17" s="142"/>
      <c r="UIK17" s="142"/>
      <c r="UIL17" s="142"/>
      <c r="UIM17" s="142"/>
      <c r="UIN17" s="142"/>
      <c r="UIO17" s="142"/>
      <c r="UIP17" s="142"/>
      <c r="UIQ17" s="142"/>
      <c r="UIR17" s="142"/>
      <c r="UIS17" s="142"/>
      <c r="UIT17" s="142"/>
      <c r="UIU17" s="142"/>
      <c r="UIV17" s="142"/>
      <c r="UIW17" s="142"/>
      <c r="UIX17" s="142"/>
      <c r="UIY17" s="142"/>
      <c r="UIZ17" s="142"/>
      <c r="UJA17" s="142"/>
      <c r="UJB17" s="142"/>
      <c r="UJC17" s="142"/>
      <c r="UJD17" s="142"/>
      <c r="UJE17" s="142"/>
      <c r="UJF17" s="142"/>
      <c r="UJG17" s="142"/>
      <c r="UJH17" s="142"/>
      <c r="UJI17" s="142"/>
      <c r="UJJ17" s="142"/>
      <c r="UJK17" s="142"/>
      <c r="UJL17" s="142"/>
      <c r="UJM17" s="142"/>
      <c r="UJN17" s="142"/>
      <c r="UJO17" s="142"/>
      <c r="UJP17" s="142"/>
      <c r="UJQ17" s="142"/>
      <c r="UJR17" s="142"/>
      <c r="UJS17" s="142"/>
      <c r="UJT17" s="142"/>
      <c r="UJU17" s="142"/>
      <c r="UJV17" s="142"/>
      <c r="UJW17" s="142"/>
      <c r="UJX17" s="142"/>
      <c r="UJY17" s="142"/>
      <c r="UJZ17" s="142"/>
      <c r="UKA17" s="142"/>
      <c r="UKB17" s="142"/>
      <c r="UKC17" s="142"/>
      <c r="UKD17" s="142"/>
      <c r="UKE17" s="142"/>
      <c r="UKF17" s="142"/>
      <c r="UKG17" s="142"/>
      <c r="UKH17" s="142"/>
      <c r="UKI17" s="142"/>
      <c r="UKJ17" s="142"/>
      <c r="UKK17" s="142"/>
      <c r="UKL17" s="142"/>
      <c r="UKM17" s="142"/>
      <c r="UKN17" s="142"/>
      <c r="UKO17" s="142"/>
      <c r="UKP17" s="142"/>
      <c r="UKQ17" s="142"/>
      <c r="UKR17" s="142"/>
      <c r="UKS17" s="142"/>
      <c r="UKT17" s="142"/>
      <c r="UKU17" s="142"/>
      <c r="UKV17" s="142"/>
      <c r="UKW17" s="142"/>
      <c r="UKX17" s="142"/>
      <c r="UKY17" s="142"/>
      <c r="UKZ17" s="142"/>
      <c r="ULA17" s="142"/>
      <c r="ULB17" s="142"/>
      <c r="ULC17" s="142"/>
      <c r="ULD17" s="142"/>
      <c r="ULE17" s="142"/>
      <c r="ULF17" s="142"/>
      <c r="ULG17" s="142"/>
      <c r="ULH17" s="142"/>
      <c r="ULI17" s="142"/>
      <c r="ULJ17" s="142"/>
      <c r="ULK17" s="142"/>
      <c r="ULL17" s="142"/>
      <c r="ULM17" s="142"/>
      <c r="ULN17" s="142"/>
      <c r="ULO17" s="142"/>
      <c r="ULP17" s="142"/>
      <c r="ULQ17" s="142"/>
      <c r="ULR17" s="142"/>
      <c r="ULS17" s="142"/>
      <c r="ULT17" s="142"/>
      <c r="ULU17" s="142"/>
      <c r="ULV17" s="142"/>
      <c r="ULW17" s="142"/>
      <c r="ULX17" s="142"/>
      <c r="ULY17" s="142"/>
      <c r="ULZ17" s="142"/>
      <c r="UMA17" s="142"/>
      <c r="UMB17" s="142"/>
      <c r="UMC17" s="142"/>
      <c r="UMD17" s="142"/>
      <c r="UME17" s="142"/>
      <c r="UMF17" s="142"/>
      <c r="UMG17" s="142"/>
      <c r="UMH17" s="142"/>
      <c r="UMI17" s="142"/>
      <c r="UMJ17" s="142"/>
      <c r="UMK17" s="142"/>
      <c r="UML17" s="142"/>
      <c r="UMM17" s="142"/>
      <c r="UMN17" s="142"/>
      <c r="UMO17" s="142"/>
      <c r="UMP17" s="142"/>
      <c r="UMQ17" s="142"/>
      <c r="UMR17" s="142"/>
      <c r="UMS17" s="142"/>
      <c r="UMT17" s="142"/>
      <c r="UMU17" s="142"/>
      <c r="UMV17" s="142"/>
      <c r="UMW17" s="142"/>
      <c r="UMX17" s="142"/>
      <c r="UMY17" s="142"/>
      <c r="UMZ17" s="142"/>
      <c r="UNA17" s="142"/>
      <c r="UNB17" s="142"/>
      <c r="UNC17" s="142"/>
      <c r="UND17" s="142"/>
      <c r="UNE17" s="142"/>
      <c r="UNF17" s="142"/>
      <c r="UNG17" s="142"/>
      <c r="UNH17" s="142"/>
      <c r="UNI17" s="142"/>
      <c r="UNJ17" s="142"/>
      <c r="UNK17" s="142"/>
      <c r="UNL17" s="142"/>
      <c r="UNM17" s="142"/>
      <c r="UNN17" s="142"/>
      <c r="UNO17" s="142"/>
      <c r="UNP17" s="142"/>
      <c r="UNQ17" s="142"/>
      <c r="UNR17" s="142"/>
      <c r="UNS17" s="142"/>
      <c r="UNT17" s="142"/>
      <c r="UNU17" s="142"/>
      <c r="UNV17" s="142"/>
      <c r="UNW17" s="142"/>
      <c r="UNX17" s="142"/>
      <c r="UNY17" s="142"/>
      <c r="UNZ17" s="142"/>
      <c r="UOA17" s="142"/>
      <c r="UOB17" s="142"/>
      <c r="UOC17" s="142"/>
      <c r="UOD17" s="142"/>
      <c r="UOE17" s="142"/>
      <c r="UOF17" s="142"/>
      <c r="UOG17" s="142"/>
      <c r="UOH17" s="142"/>
      <c r="UOI17" s="142"/>
      <c r="UOJ17" s="142"/>
      <c r="UOK17" s="142"/>
      <c r="UOL17" s="142"/>
      <c r="UOM17" s="142"/>
      <c r="UON17" s="142"/>
      <c r="UOO17" s="142"/>
      <c r="UOP17" s="142"/>
      <c r="UOQ17" s="142"/>
      <c r="UOR17" s="142"/>
      <c r="UOS17" s="142"/>
      <c r="UOT17" s="142"/>
      <c r="UOU17" s="142"/>
      <c r="UOV17" s="142"/>
      <c r="UOW17" s="142"/>
      <c r="UOX17" s="142"/>
      <c r="UOY17" s="142"/>
      <c r="UOZ17" s="142"/>
      <c r="UPA17" s="142"/>
      <c r="UPB17" s="142"/>
      <c r="UPC17" s="142"/>
      <c r="UPD17" s="142"/>
      <c r="UPE17" s="142"/>
      <c r="UPF17" s="142"/>
      <c r="UPG17" s="142"/>
      <c r="UPH17" s="142"/>
      <c r="UPI17" s="142"/>
      <c r="UPJ17" s="142"/>
      <c r="UPK17" s="142"/>
      <c r="UPL17" s="142"/>
      <c r="UPM17" s="142"/>
      <c r="UPN17" s="142"/>
      <c r="UPO17" s="142"/>
      <c r="UPP17" s="142"/>
      <c r="UPQ17" s="142"/>
      <c r="UPR17" s="142"/>
      <c r="UPS17" s="142"/>
      <c r="UPT17" s="142"/>
      <c r="UPU17" s="142"/>
      <c r="UPV17" s="142"/>
      <c r="UPW17" s="142"/>
      <c r="UPX17" s="142"/>
      <c r="UPY17" s="142"/>
      <c r="UPZ17" s="142"/>
      <c r="UQA17" s="142"/>
      <c r="UQB17" s="142"/>
      <c r="UQC17" s="142"/>
      <c r="UQD17" s="142"/>
      <c r="UQE17" s="142"/>
      <c r="UQF17" s="142"/>
      <c r="UQG17" s="142"/>
      <c r="UQH17" s="142"/>
      <c r="UQI17" s="142"/>
      <c r="UQJ17" s="142"/>
      <c r="UQK17" s="142"/>
      <c r="UQL17" s="142"/>
      <c r="UQM17" s="142"/>
      <c r="UQN17" s="142"/>
      <c r="UQO17" s="142"/>
      <c r="UQP17" s="142"/>
      <c r="UQQ17" s="142"/>
      <c r="UQR17" s="142"/>
      <c r="UQS17" s="142"/>
      <c r="UQT17" s="142"/>
      <c r="UQU17" s="142"/>
      <c r="UQV17" s="142"/>
      <c r="UQW17" s="142"/>
      <c r="UQX17" s="142"/>
      <c r="UQY17" s="142"/>
      <c r="UQZ17" s="142"/>
      <c r="URA17" s="142"/>
      <c r="URB17" s="142"/>
      <c r="URC17" s="142"/>
      <c r="URD17" s="142"/>
      <c r="URE17" s="142"/>
      <c r="URF17" s="142"/>
      <c r="URG17" s="142"/>
      <c r="URH17" s="142"/>
      <c r="URI17" s="142"/>
      <c r="URJ17" s="142"/>
      <c r="URK17" s="142"/>
      <c r="URL17" s="142"/>
      <c r="URM17" s="142"/>
      <c r="URN17" s="142"/>
      <c r="URO17" s="142"/>
      <c r="URP17" s="142"/>
      <c r="URQ17" s="142"/>
      <c r="URR17" s="142"/>
      <c r="URS17" s="142"/>
      <c r="URT17" s="142"/>
      <c r="URU17" s="142"/>
      <c r="URV17" s="142"/>
      <c r="URW17" s="142"/>
      <c r="URX17" s="142"/>
      <c r="URY17" s="142"/>
      <c r="URZ17" s="142"/>
      <c r="USA17" s="142"/>
      <c r="USB17" s="142"/>
      <c r="USC17" s="142"/>
      <c r="USD17" s="142"/>
      <c r="USE17" s="142"/>
      <c r="USF17" s="142"/>
      <c r="USG17" s="142"/>
      <c r="USH17" s="142"/>
      <c r="USI17" s="142"/>
      <c r="USJ17" s="142"/>
      <c r="USK17" s="142"/>
      <c r="USL17" s="142"/>
      <c r="USM17" s="142"/>
      <c r="USN17" s="142"/>
      <c r="USO17" s="142"/>
      <c r="USP17" s="142"/>
      <c r="USQ17" s="142"/>
      <c r="USR17" s="142"/>
      <c r="USS17" s="142"/>
      <c r="UST17" s="142"/>
      <c r="USU17" s="142"/>
      <c r="USV17" s="142"/>
      <c r="USW17" s="142"/>
      <c r="USX17" s="142"/>
      <c r="USY17" s="142"/>
      <c r="USZ17" s="142"/>
      <c r="UTA17" s="142"/>
      <c r="UTB17" s="142"/>
      <c r="UTC17" s="142"/>
      <c r="UTD17" s="142"/>
      <c r="UTE17" s="142"/>
      <c r="UTF17" s="142"/>
      <c r="UTG17" s="142"/>
      <c r="UTH17" s="142"/>
      <c r="UTI17" s="142"/>
      <c r="UTJ17" s="142"/>
      <c r="UTK17" s="142"/>
      <c r="UTL17" s="142"/>
      <c r="UTM17" s="142"/>
      <c r="UTN17" s="142"/>
      <c r="UTO17" s="142"/>
      <c r="UTP17" s="142"/>
      <c r="UTQ17" s="142"/>
      <c r="UTR17" s="142"/>
      <c r="UTS17" s="142"/>
      <c r="UTT17" s="142"/>
      <c r="UTU17" s="142"/>
      <c r="UTV17" s="142"/>
      <c r="UTW17" s="142"/>
      <c r="UTX17" s="142"/>
      <c r="UTY17" s="142"/>
      <c r="UTZ17" s="142"/>
      <c r="UUA17" s="142"/>
      <c r="UUB17" s="142"/>
      <c r="UUC17" s="142"/>
      <c r="UUD17" s="142"/>
      <c r="UUE17" s="142"/>
      <c r="UUF17" s="142"/>
      <c r="UUG17" s="142"/>
      <c r="UUH17" s="142"/>
      <c r="UUI17" s="142"/>
      <c r="UUJ17" s="142"/>
      <c r="UUK17" s="142"/>
      <c r="UUL17" s="142"/>
      <c r="UUM17" s="142"/>
      <c r="UUN17" s="142"/>
      <c r="UUO17" s="142"/>
      <c r="UUP17" s="142"/>
      <c r="UUQ17" s="142"/>
      <c r="UUR17" s="142"/>
      <c r="UUS17" s="142"/>
      <c r="UUT17" s="142"/>
      <c r="UUU17" s="142"/>
      <c r="UUV17" s="142"/>
      <c r="UUW17" s="142"/>
      <c r="UUX17" s="142"/>
      <c r="UUY17" s="142"/>
      <c r="UUZ17" s="142"/>
      <c r="UVA17" s="142"/>
      <c r="UVB17" s="142"/>
      <c r="UVC17" s="142"/>
      <c r="UVD17" s="142"/>
      <c r="UVE17" s="142"/>
      <c r="UVF17" s="142"/>
      <c r="UVG17" s="142"/>
      <c r="UVH17" s="142"/>
      <c r="UVI17" s="142"/>
      <c r="UVJ17" s="142"/>
      <c r="UVK17" s="142"/>
      <c r="UVL17" s="142"/>
      <c r="UVM17" s="142"/>
      <c r="UVN17" s="142"/>
      <c r="UVO17" s="142"/>
      <c r="UVP17" s="142"/>
      <c r="UVQ17" s="142"/>
      <c r="UVR17" s="142"/>
      <c r="UVS17" s="142"/>
      <c r="UVT17" s="142"/>
      <c r="UVU17" s="142"/>
      <c r="UVV17" s="142"/>
      <c r="UVW17" s="142"/>
      <c r="UVX17" s="142"/>
      <c r="UVY17" s="142"/>
      <c r="UVZ17" s="142"/>
      <c r="UWA17" s="142"/>
      <c r="UWB17" s="142"/>
      <c r="UWC17" s="142"/>
      <c r="UWD17" s="142"/>
      <c r="UWE17" s="142"/>
      <c r="UWF17" s="142"/>
      <c r="UWG17" s="142"/>
      <c r="UWH17" s="142"/>
      <c r="UWI17" s="142"/>
      <c r="UWJ17" s="142"/>
      <c r="UWK17" s="142"/>
      <c r="UWL17" s="142"/>
      <c r="UWM17" s="142"/>
      <c r="UWN17" s="142"/>
      <c r="UWO17" s="142"/>
      <c r="UWP17" s="142"/>
      <c r="UWQ17" s="142"/>
      <c r="UWR17" s="142"/>
      <c r="UWS17" s="142"/>
      <c r="UWT17" s="142"/>
      <c r="UWU17" s="142"/>
      <c r="UWV17" s="142"/>
      <c r="UWW17" s="142"/>
      <c r="UWX17" s="142"/>
      <c r="UWY17" s="142"/>
      <c r="UWZ17" s="142"/>
      <c r="UXA17" s="142"/>
      <c r="UXB17" s="142"/>
      <c r="UXC17" s="142"/>
      <c r="UXD17" s="142"/>
      <c r="UXE17" s="142"/>
      <c r="UXF17" s="142"/>
      <c r="UXG17" s="142"/>
      <c r="UXH17" s="142"/>
      <c r="UXI17" s="142"/>
      <c r="UXJ17" s="142"/>
      <c r="UXK17" s="142"/>
      <c r="UXL17" s="142"/>
      <c r="UXM17" s="142"/>
      <c r="UXN17" s="142"/>
      <c r="UXO17" s="142"/>
      <c r="UXP17" s="142"/>
      <c r="UXQ17" s="142"/>
      <c r="UXR17" s="142"/>
      <c r="UXS17" s="142"/>
      <c r="UXT17" s="142"/>
      <c r="UXU17" s="142"/>
      <c r="UXV17" s="142"/>
      <c r="UXW17" s="142"/>
      <c r="UXX17" s="142"/>
      <c r="UXY17" s="142"/>
      <c r="UXZ17" s="142"/>
      <c r="UYA17" s="142"/>
      <c r="UYB17" s="142"/>
      <c r="UYC17" s="142"/>
      <c r="UYD17" s="142"/>
      <c r="UYE17" s="142"/>
      <c r="UYF17" s="142"/>
      <c r="UYG17" s="142"/>
      <c r="UYH17" s="142"/>
      <c r="UYI17" s="142"/>
      <c r="UYJ17" s="142"/>
      <c r="UYK17" s="142"/>
      <c r="UYL17" s="142"/>
      <c r="UYM17" s="142"/>
      <c r="UYN17" s="142"/>
      <c r="UYO17" s="142"/>
      <c r="UYP17" s="142"/>
      <c r="UYQ17" s="142"/>
      <c r="UYR17" s="142"/>
      <c r="UYS17" s="142"/>
      <c r="UYT17" s="142"/>
      <c r="UYU17" s="142"/>
      <c r="UYV17" s="142"/>
      <c r="UYW17" s="142"/>
      <c r="UYX17" s="142"/>
      <c r="UYY17" s="142"/>
      <c r="UYZ17" s="142"/>
      <c r="UZA17" s="142"/>
      <c r="UZB17" s="142"/>
      <c r="UZC17" s="142"/>
      <c r="UZD17" s="142"/>
      <c r="UZE17" s="142"/>
      <c r="UZF17" s="142"/>
      <c r="UZG17" s="142"/>
      <c r="UZH17" s="142"/>
      <c r="UZI17" s="142"/>
      <c r="UZJ17" s="142"/>
      <c r="UZK17" s="142"/>
      <c r="UZL17" s="142"/>
      <c r="UZM17" s="142"/>
      <c r="UZN17" s="142"/>
      <c r="UZO17" s="142"/>
      <c r="UZP17" s="142"/>
      <c r="UZQ17" s="142"/>
      <c r="UZR17" s="142"/>
      <c r="UZS17" s="142"/>
      <c r="UZT17" s="142"/>
      <c r="UZU17" s="142"/>
      <c r="UZV17" s="142"/>
      <c r="UZW17" s="142"/>
      <c r="UZX17" s="142"/>
      <c r="UZY17" s="142"/>
      <c r="UZZ17" s="142"/>
      <c r="VAA17" s="142"/>
      <c r="VAB17" s="142"/>
      <c r="VAC17" s="142"/>
      <c r="VAD17" s="142"/>
      <c r="VAE17" s="142"/>
      <c r="VAF17" s="142"/>
      <c r="VAG17" s="142"/>
      <c r="VAH17" s="142"/>
      <c r="VAI17" s="142"/>
      <c r="VAJ17" s="142"/>
      <c r="VAK17" s="142"/>
      <c r="VAL17" s="142"/>
      <c r="VAM17" s="142"/>
      <c r="VAN17" s="142"/>
      <c r="VAO17" s="142"/>
      <c r="VAP17" s="142"/>
      <c r="VAQ17" s="142"/>
      <c r="VAR17" s="142"/>
      <c r="VAS17" s="142"/>
      <c r="VAT17" s="142"/>
      <c r="VAU17" s="142"/>
      <c r="VAV17" s="142"/>
      <c r="VAW17" s="142"/>
      <c r="VAX17" s="142"/>
      <c r="VAY17" s="142"/>
      <c r="VAZ17" s="142"/>
      <c r="VBA17" s="142"/>
      <c r="VBB17" s="142"/>
      <c r="VBC17" s="142"/>
      <c r="VBD17" s="142"/>
      <c r="VBE17" s="142"/>
      <c r="VBF17" s="142"/>
      <c r="VBG17" s="142"/>
      <c r="VBH17" s="142"/>
      <c r="VBI17" s="142"/>
      <c r="VBJ17" s="142"/>
      <c r="VBK17" s="142"/>
      <c r="VBL17" s="142"/>
      <c r="VBM17" s="142"/>
      <c r="VBN17" s="142"/>
      <c r="VBO17" s="142"/>
      <c r="VBP17" s="142"/>
      <c r="VBQ17" s="142"/>
      <c r="VBR17" s="142"/>
      <c r="VBS17" s="142"/>
      <c r="VBT17" s="142"/>
      <c r="VBU17" s="142"/>
      <c r="VBV17" s="142"/>
      <c r="VBW17" s="142"/>
      <c r="VBX17" s="142"/>
      <c r="VBY17" s="142"/>
      <c r="VBZ17" s="142"/>
      <c r="VCA17" s="142"/>
      <c r="VCB17" s="142"/>
      <c r="VCC17" s="142"/>
      <c r="VCD17" s="142"/>
      <c r="VCE17" s="142"/>
      <c r="VCF17" s="142"/>
      <c r="VCG17" s="142"/>
      <c r="VCH17" s="142"/>
      <c r="VCI17" s="142"/>
      <c r="VCJ17" s="142"/>
      <c r="VCK17" s="142"/>
      <c r="VCL17" s="142"/>
      <c r="VCM17" s="142"/>
      <c r="VCN17" s="142"/>
      <c r="VCO17" s="142"/>
      <c r="VCP17" s="142"/>
      <c r="VCQ17" s="142"/>
      <c r="VCR17" s="142"/>
      <c r="VCS17" s="142"/>
      <c r="VCT17" s="142"/>
      <c r="VCU17" s="142"/>
      <c r="VCV17" s="142"/>
      <c r="VCW17" s="142"/>
      <c r="VCX17" s="142"/>
      <c r="VCY17" s="142"/>
      <c r="VCZ17" s="142"/>
      <c r="VDA17" s="142"/>
      <c r="VDB17" s="142"/>
      <c r="VDC17" s="142"/>
      <c r="VDD17" s="142"/>
      <c r="VDE17" s="142"/>
      <c r="VDF17" s="142"/>
      <c r="VDG17" s="142"/>
      <c r="VDH17" s="142"/>
      <c r="VDI17" s="142"/>
      <c r="VDJ17" s="142"/>
      <c r="VDK17" s="142"/>
      <c r="VDL17" s="142"/>
      <c r="VDM17" s="142"/>
      <c r="VDN17" s="142"/>
      <c r="VDO17" s="142"/>
      <c r="VDP17" s="142"/>
      <c r="VDQ17" s="142"/>
      <c r="VDR17" s="142"/>
      <c r="VDS17" s="142"/>
      <c r="VDT17" s="142"/>
      <c r="VDU17" s="142"/>
      <c r="VDV17" s="142"/>
      <c r="VDW17" s="142"/>
      <c r="VDX17" s="142"/>
      <c r="VDY17" s="142"/>
      <c r="VDZ17" s="142"/>
      <c r="VEA17" s="142"/>
      <c r="VEB17" s="142"/>
      <c r="VEC17" s="142"/>
      <c r="VED17" s="142"/>
      <c r="VEE17" s="142"/>
      <c r="VEF17" s="142"/>
      <c r="VEG17" s="142"/>
      <c r="VEH17" s="142"/>
      <c r="VEI17" s="142"/>
      <c r="VEJ17" s="142"/>
      <c r="VEK17" s="142"/>
      <c r="VEL17" s="142"/>
      <c r="VEM17" s="142"/>
      <c r="VEN17" s="142"/>
      <c r="VEO17" s="142"/>
      <c r="VEP17" s="142"/>
      <c r="VEQ17" s="142"/>
      <c r="VER17" s="142"/>
      <c r="VES17" s="142"/>
      <c r="VET17" s="142"/>
      <c r="VEU17" s="142"/>
      <c r="VEV17" s="142"/>
      <c r="VEW17" s="142"/>
      <c r="VEX17" s="142"/>
      <c r="VEY17" s="142"/>
      <c r="VEZ17" s="142"/>
      <c r="VFA17" s="142"/>
      <c r="VFB17" s="142"/>
      <c r="VFC17" s="142"/>
      <c r="VFD17" s="142"/>
      <c r="VFE17" s="142"/>
      <c r="VFF17" s="142"/>
      <c r="VFG17" s="142"/>
      <c r="VFH17" s="142"/>
      <c r="VFI17" s="142"/>
      <c r="VFJ17" s="142"/>
      <c r="VFK17" s="142"/>
      <c r="VFL17" s="142"/>
      <c r="VFM17" s="142"/>
      <c r="VFN17" s="142"/>
      <c r="VFO17" s="142"/>
      <c r="VFP17" s="142"/>
      <c r="VFQ17" s="142"/>
      <c r="VFR17" s="142"/>
      <c r="VFS17" s="142"/>
      <c r="VFT17" s="142"/>
      <c r="VFU17" s="142"/>
      <c r="VFV17" s="142"/>
      <c r="VFW17" s="142"/>
      <c r="VFX17" s="142"/>
      <c r="VFY17" s="142"/>
      <c r="VFZ17" s="142"/>
      <c r="VGA17" s="142"/>
      <c r="VGB17" s="142"/>
      <c r="VGC17" s="142"/>
      <c r="VGD17" s="142"/>
      <c r="VGE17" s="142"/>
      <c r="VGF17" s="142"/>
      <c r="VGG17" s="142"/>
      <c r="VGH17" s="142"/>
      <c r="VGI17" s="142"/>
      <c r="VGJ17" s="142"/>
      <c r="VGK17" s="142"/>
      <c r="VGL17" s="142"/>
      <c r="VGM17" s="142"/>
      <c r="VGN17" s="142"/>
      <c r="VGO17" s="142"/>
      <c r="VGP17" s="142"/>
      <c r="VGQ17" s="142"/>
      <c r="VGR17" s="142"/>
      <c r="VGS17" s="142"/>
      <c r="VGT17" s="142"/>
      <c r="VGU17" s="142"/>
      <c r="VGV17" s="142"/>
      <c r="VGW17" s="142"/>
      <c r="VGX17" s="142"/>
      <c r="VGY17" s="142"/>
      <c r="VGZ17" s="142"/>
      <c r="VHA17" s="142"/>
      <c r="VHB17" s="142"/>
      <c r="VHC17" s="142"/>
      <c r="VHD17" s="142"/>
      <c r="VHE17" s="142"/>
      <c r="VHF17" s="142"/>
      <c r="VHG17" s="142"/>
      <c r="VHH17" s="142"/>
      <c r="VHI17" s="142"/>
      <c r="VHJ17" s="142"/>
      <c r="VHK17" s="142"/>
      <c r="VHL17" s="142"/>
      <c r="VHM17" s="142"/>
      <c r="VHN17" s="142"/>
      <c r="VHO17" s="142"/>
      <c r="VHP17" s="142"/>
      <c r="VHQ17" s="142"/>
      <c r="VHR17" s="142"/>
      <c r="VHS17" s="142"/>
      <c r="VHT17" s="142"/>
      <c r="VHU17" s="142"/>
      <c r="VHV17" s="142"/>
      <c r="VHW17" s="142"/>
      <c r="VHX17" s="142"/>
      <c r="VHY17" s="142"/>
      <c r="VHZ17" s="142"/>
      <c r="VIA17" s="142"/>
      <c r="VIB17" s="142"/>
      <c r="VIC17" s="142"/>
      <c r="VID17" s="142"/>
      <c r="VIE17" s="142"/>
      <c r="VIF17" s="142"/>
      <c r="VIG17" s="142"/>
      <c r="VIH17" s="142"/>
      <c r="VII17" s="142"/>
      <c r="VIJ17" s="142"/>
      <c r="VIK17" s="142"/>
      <c r="VIL17" s="142"/>
      <c r="VIM17" s="142"/>
      <c r="VIN17" s="142"/>
      <c r="VIO17" s="142"/>
      <c r="VIP17" s="142"/>
      <c r="VIQ17" s="142"/>
      <c r="VIR17" s="142"/>
      <c r="VIS17" s="142"/>
      <c r="VIT17" s="142"/>
      <c r="VIU17" s="142"/>
      <c r="VIV17" s="142"/>
      <c r="VIW17" s="142"/>
      <c r="VIX17" s="142"/>
      <c r="VIY17" s="142"/>
      <c r="VIZ17" s="142"/>
      <c r="VJA17" s="142"/>
      <c r="VJB17" s="142"/>
      <c r="VJC17" s="142"/>
      <c r="VJD17" s="142"/>
      <c r="VJE17" s="142"/>
      <c r="VJF17" s="142"/>
      <c r="VJG17" s="142"/>
      <c r="VJH17" s="142"/>
      <c r="VJI17" s="142"/>
      <c r="VJJ17" s="142"/>
      <c r="VJK17" s="142"/>
      <c r="VJL17" s="142"/>
      <c r="VJM17" s="142"/>
      <c r="VJN17" s="142"/>
      <c r="VJO17" s="142"/>
      <c r="VJP17" s="142"/>
      <c r="VJQ17" s="142"/>
      <c r="VJR17" s="142"/>
      <c r="VJS17" s="142"/>
      <c r="VJT17" s="142"/>
      <c r="VJU17" s="142"/>
      <c r="VJV17" s="142"/>
      <c r="VJW17" s="142"/>
      <c r="VJX17" s="142"/>
      <c r="VJY17" s="142"/>
      <c r="VJZ17" s="142"/>
      <c r="VKA17" s="142"/>
      <c r="VKB17" s="142"/>
      <c r="VKC17" s="142"/>
      <c r="VKD17" s="142"/>
      <c r="VKE17" s="142"/>
      <c r="VKF17" s="142"/>
      <c r="VKG17" s="142"/>
      <c r="VKH17" s="142"/>
      <c r="VKI17" s="142"/>
      <c r="VKJ17" s="142"/>
      <c r="VKK17" s="142"/>
      <c r="VKL17" s="142"/>
      <c r="VKM17" s="142"/>
      <c r="VKN17" s="142"/>
      <c r="VKO17" s="142"/>
      <c r="VKP17" s="142"/>
      <c r="VKQ17" s="142"/>
      <c r="VKR17" s="142"/>
      <c r="VKS17" s="142"/>
      <c r="VKT17" s="142"/>
      <c r="VKU17" s="142"/>
      <c r="VKV17" s="142"/>
      <c r="VKW17" s="142"/>
      <c r="VKX17" s="142"/>
      <c r="VKY17" s="142"/>
      <c r="VKZ17" s="142"/>
      <c r="VLA17" s="142"/>
      <c r="VLB17" s="142"/>
      <c r="VLC17" s="142"/>
      <c r="VLD17" s="142"/>
      <c r="VLE17" s="142"/>
      <c r="VLF17" s="142"/>
      <c r="VLG17" s="142"/>
      <c r="VLH17" s="142"/>
      <c r="VLI17" s="142"/>
      <c r="VLJ17" s="142"/>
      <c r="VLK17" s="142"/>
      <c r="VLL17" s="142"/>
      <c r="VLM17" s="142"/>
      <c r="VLN17" s="142"/>
      <c r="VLO17" s="142"/>
      <c r="VLP17" s="142"/>
      <c r="VLQ17" s="142"/>
      <c r="VLR17" s="142"/>
      <c r="VLS17" s="142"/>
      <c r="VLT17" s="142"/>
      <c r="VLU17" s="142"/>
      <c r="VLV17" s="142"/>
      <c r="VLW17" s="142"/>
      <c r="VLX17" s="142"/>
      <c r="VLY17" s="142"/>
      <c r="VLZ17" s="142"/>
      <c r="VMA17" s="142"/>
      <c r="VMB17" s="142"/>
      <c r="VMC17" s="142"/>
      <c r="VMD17" s="142"/>
      <c r="VME17" s="142"/>
      <c r="VMF17" s="142"/>
      <c r="VMG17" s="142"/>
      <c r="VMH17" s="142"/>
      <c r="VMI17" s="142"/>
      <c r="VMJ17" s="142"/>
      <c r="VMK17" s="142"/>
      <c r="VML17" s="142"/>
      <c r="VMM17" s="142"/>
      <c r="VMN17" s="142"/>
      <c r="VMO17" s="142"/>
      <c r="VMP17" s="142"/>
      <c r="VMQ17" s="142"/>
      <c r="VMR17" s="142"/>
      <c r="VMS17" s="142"/>
      <c r="VMT17" s="142"/>
      <c r="VMU17" s="142"/>
      <c r="VMV17" s="142"/>
      <c r="VMW17" s="142"/>
      <c r="VMX17" s="142"/>
      <c r="VMY17" s="142"/>
      <c r="VMZ17" s="142"/>
      <c r="VNA17" s="142"/>
      <c r="VNB17" s="142"/>
      <c r="VNC17" s="142"/>
      <c r="VND17" s="142"/>
      <c r="VNE17" s="142"/>
      <c r="VNF17" s="142"/>
      <c r="VNG17" s="142"/>
      <c r="VNH17" s="142"/>
      <c r="VNI17" s="142"/>
      <c r="VNJ17" s="142"/>
      <c r="VNK17" s="142"/>
      <c r="VNL17" s="142"/>
      <c r="VNM17" s="142"/>
      <c r="VNN17" s="142"/>
      <c r="VNO17" s="142"/>
      <c r="VNP17" s="142"/>
      <c r="VNQ17" s="142"/>
      <c r="VNR17" s="142"/>
      <c r="VNS17" s="142"/>
      <c r="VNT17" s="142"/>
      <c r="VNU17" s="142"/>
      <c r="VNV17" s="142"/>
      <c r="VNW17" s="142"/>
      <c r="VNX17" s="142"/>
      <c r="VNY17" s="142"/>
      <c r="VNZ17" s="142"/>
      <c r="VOA17" s="142"/>
      <c r="VOB17" s="142"/>
      <c r="VOC17" s="142"/>
      <c r="VOD17" s="142"/>
      <c r="VOE17" s="142"/>
      <c r="VOF17" s="142"/>
      <c r="VOG17" s="142"/>
      <c r="VOH17" s="142"/>
      <c r="VOI17" s="142"/>
      <c r="VOJ17" s="142"/>
      <c r="VOK17" s="142"/>
      <c r="VOL17" s="142"/>
      <c r="VOM17" s="142"/>
      <c r="VON17" s="142"/>
      <c r="VOO17" s="142"/>
      <c r="VOP17" s="142"/>
      <c r="VOQ17" s="142"/>
      <c r="VOR17" s="142"/>
      <c r="VOS17" s="142"/>
      <c r="VOT17" s="142"/>
      <c r="VOU17" s="142"/>
      <c r="VOV17" s="142"/>
      <c r="VOW17" s="142"/>
      <c r="VOX17" s="142"/>
      <c r="VOY17" s="142"/>
      <c r="VOZ17" s="142"/>
      <c r="VPA17" s="142"/>
      <c r="VPB17" s="142"/>
      <c r="VPC17" s="142"/>
      <c r="VPD17" s="142"/>
      <c r="VPE17" s="142"/>
      <c r="VPF17" s="142"/>
      <c r="VPG17" s="142"/>
      <c r="VPH17" s="142"/>
      <c r="VPI17" s="142"/>
      <c r="VPJ17" s="142"/>
      <c r="VPK17" s="142"/>
      <c r="VPL17" s="142"/>
      <c r="VPM17" s="142"/>
      <c r="VPN17" s="142"/>
      <c r="VPO17" s="142"/>
      <c r="VPP17" s="142"/>
      <c r="VPQ17" s="142"/>
      <c r="VPR17" s="142"/>
      <c r="VPS17" s="142"/>
      <c r="VPT17" s="142"/>
      <c r="VPU17" s="142"/>
      <c r="VPV17" s="142"/>
      <c r="VPW17" s="142"/>
      <c r="VPX17" s="142"/>
      <c r="VPY17" s="142"/>
      <c r="VPZ17" s="142"/>
      <c r="VQA17" s="142"/>
      <c r="VQB17" s="142"/>
      <c r="VQC17" s="142"/>
      <c r="VQD17" s="142"/>
      <c r="VQE17" s="142"/>
      <c r="VQF17" s="142"/>
      <c r="VQG17" s="142"/>
      <c r="VQH17" s="142"/>
      <c r="VQI17" s="142"/>
      <c r="VQJ17" s="142"/>
      <c r="VQK17" s="142"/>
      <c r="VQL17" s="142"/>
      <c r="VQM17" s="142"/>
      <c r="VQN17" s="142"/>
      <c r="VQO17" s="142"/>
      <c r="VQP17" s="142"/>
      <c r="VQQ17" s="142"/>
      <c r="VQR17" s="142"/>
      <c r="VQS17" s="142"/>
      <c r="VQT17" s="142"/>
      <c r="VQU17" s="142"/>
      <c r="VQV17" s="142"/>
      <c r="VQW17" s="142"/>
      <c r="VQX17" s="142"/>
      <c r="VQY17" s="142"/>
      <c r="VQZ17" s="142"/>
      <c r="VRA17" s="142"/>
      <c r="VRB17" s="142"/>
      <c r="VRC17" s="142"/>
      <c r="VRD17" s="142"/>
      <c r="VRE17" s="142"/>
      <c r="VRF17" s="142"/>
      <c r="VRG17" s="142"/>
      <c r="VRH17" s="142"/>
      <c r="VRI17" s="142"/>
      <c r="VRJ17" s="142"/>
      <c r="VRK17" s="142"/>
      <c r="VRL17" s="142"/>
      <c r="VRM17" s="142"/>
      <c r="VRN17" s="142"/>
      <c r="VRO17" s="142"/>
      <c r="VRP17" s="142"/>
      <c r="VRQ17" s="142"/>
      <c r="VRR17" s="142"/>
      <c r="VRS17" s="142"/>
      <c r="VRT17" s="142"/>
      <c r="VRU17" s="142"/>
      <c r="VRV17" s="142"/>
      <c r="VRW17" s="142"/>
      <c r="VRX17" s="142"/>
      <c r="VRY17" s="142"/>
      <c r="VRZ17" s="142"/>
      <c r="VSA17" s="142"/>
      <c r="VSB17" s="142"/>
      <c r="VSC17" s="142"/>
      <c r="VSD17" s="142"/>
      <c r="VSE17" s="142"/>
      <c r="VSF17" s="142"/>
      <c r="VSG17" s="142"/>
      <c r="VSH17" s="142"/>
      <c r="VSI17" s="142"/>
      <c r="VSJ17" s="142"/>
      <c r="VSK17" s="142"/>
      <c r="VSL17" s="142"/>
      <c r="VSM17" s="142"/>
      <c r="VSN17" s="142"/>
      <c r="VSO17" s="142"/>
      <c r="VSP17" s="142"/>
      <c r="VSQ17" s="142"/>
      <c r="VSR17" s="142"/>
      <c r="VSS17" s="142"/>
      <c r="VST17" s="142"/>
      <c r="VSU17" s="142"/>
      <c r="VSV17" s="142"/>
      <c r="VSW17" s="142"/>
      <c r="VSX17" s="142"/>
      <c r="VSY17" s="142"/>
      <c r="VSZ17" s="142"/>
      <c r="VTA17" s="142"/>
      <c r="VTB17" s="142"/>
      <c r="VTC17" s="142"/>
      <c r="VTD17" s="142"/>
      <c r="VTE17" s="142"/>
      <c r="VTF17" s="142"/>
      <c r="VTG17" s="142"/>
      <c r="VTH17" s="142"/>
      <c r="VTI17" s="142"/>
      <c r="VTJ17" s="142"/>
      <c r="VTK17" s="142"/>
      <c r="VTL17" s="142"/>
      <c r="VTM17" s="142"/>
      <c r="VTN17" s="142"/>
      <c r="VTO17" s="142"/>
      <c r="VTP17" s="142"/>
      <c r="VTQ17" s="142"/>
      <c r="VTR17" s="142"/>
      <c r="VTS17" s="142"/>
      <c r="VTT17" s="142"/>
      <c r="VTU17" s="142"/>
      <c r="VTV17" s="142"/>
      <c r="VTW17" s="142"/>
      <c r="VTX17" s="142"/>
      <c r="VTY17" s="142"/>
      <c r="VTZ17" s="142"/>
      <c r="VUA17" s="142"/>
      <c r="VUB17" s="142"/>
      <c r="VUC17" s="142"/>
      <c r="VUD17" s="142"/>
      <c r="VUE17" s="142"/>
      <c r="VUF17" s="142"/>
      <c r="VUG17" s="142"/>
      <c r="VUH17" s="142"/>
      <c r="VUI17" s="142"/>
      <c r="VUJ17" s="142"/>
      <c r="VUK17" s="142"/>
      <c r="VUL17" s="142"/>
      <c r="VUM17" s="142"/>
      <c r="VUN17" s="142"/>
      <c r="VUO17" s="142"/>
      <c r="VUP17" s="142"/>
      <c r="VUQ17" s="142"/>
      <c r="VUR17" s="142"/>
      <c r="VUS17" s="142"/>
      <c r="VUT17" s="142"/>
      <c r="VUU17" s="142"/>
      <c r="VUV17" s="142"/>
      <c r="VUW17" s="142"/>
      <c r="VUX17" s="142"/>
      <c r="VUY17" s="142"/>
      <c r="VUZ17" s="142"/>
      <c r="VVA17" s="142"/>
      <c r="VVB17" s="142"/>
      <c r="VVC17" s="142"/>
      <c r="VVD17" s="142"/>
      <c r="VVE17" s="142"/>
      <c r="VVF17" s="142"/>
      <c r="VVG17" s="142"/>
      <c r="VVH17" s="142"/>
      <c r="VVI17" s="142"/>
      <c r="VVJ17" s="142"/>
      <c r="VVK17" s="142"/>
      <c r="VVL17" s="142"/>
      <c r="VVM17" s="142"/>
      <c r="VVN17" s="142"/>
      <c r="VVO17" s="142"/>
      <c r="VVP17" s="142"/>
      <c r="VVQ17" s="142"/>
      <c r="VVR17" s="142"/>
      <c r="VVS17" s="142"/>
      <c r="VVT17" s="142"/>
      <c r="VVU17" s="142"/>
      <c r="VVV17" s="142"/>
      <c r="VVW17" s="142"/>
      <c r="VVX17" s="142"/>
      <c r="VVY17" s="142"/>
      <c r="VVZ17" s="142"/>
      <c r="VWA17" s="142"/>
      <c r="VWB17" s="142"/>
      <c r="VWC17" s="142"/>
      <c r="VWD17" s="142"/>
      <c r="VWE17" s="142"/>
      <c r="VWF17" s="142"/>
      <c r="VWG17" s="142"/>
      <c r="VWH17" s="142"/>
      <c r="VWI17" s="142"/>
      <c r="VWJ17" s="142"/>
      <c r="VWK17" s="142"/>
      <c r="VWL17" s="142"/>
      <c r="VWM17" s="142"/>
      <c r="VWN17" s="142"/>
      <c r="VWO17" s="142"/>
      <c r="VWP17" s="142"/>
      <c r="VWQ17" s="142"/>
      <c r="VWR17" s="142"/>
      <c r="VWS17" s="142"/>
      <c r="VWT17" s="142"/>
      <c r="VWU17" s="142"/>
      <c r="VWV17" s="142"/>
      <c r="VWW17" s="142"/>
      <c r="VWX17" s="142"/>
      <c r="VWY17" s="142"/>
      <c r="VWZ17" s="142"/>
      <c r="VXA17" s="142"/>
      <c r="VXB17" s="142"/>
      <c r="VXC17" s="142"/>
      <c r="VXD17" s="142"/>
      <c r="VXE17" s="142"/>
      <c r="VXF17" s="142"/>
      <c r="VXG17" s="142"/>
      <c r="VXH17" s="142"/>
      <c r="VXI17" s="142"/>
      <c r="VXJ17" s="142"/>
      <c r="VXK17" s="142"/>
      <c r="VXL17" s="142"/>
      <c r="VXM17" s="142"/>
      <c r="VXN17" s="142"/>
      <c r="VXO17" s="142"/>
      <c r="VXP17" s="142"/>
      <c r="VXQ17" s="142"/>
      <c r="VXR17" s="142"/>
      <c r="VXS17" s="142"/>
      <c r="VXT17" s="142"/>
      <c r="VXU17" s="142"/>
      <c r="VXV17" s="142"/>
      <c r="VXW17" s="142"/>
      <c r="VXX17" s="142"/>
      <c r="VXY17" s="142"/>
      <c r="VXZ17" s="142"/>
      <c r="VYA17" s="142"/>
      <c r="VYB17" s="142"/>
      <c r="VYC17" s="142"/>
      <c r="VYD17" s="142"/>
      <c r="VYE17" s="142"/>
      <c r="VYF17" s="142"/>
      <c r="VYG17" s="142"/>
      <c r="VYH17" s="142"/>
      <c r="VYI17" s="142"/>
      <c r="VYJ17" s="142"/>
      <c r="VYK17" s="142"/>
      <c r="VYL17" s="142"/>
      <c r="VYM17" s="142"/>
      <c r="VYN17" s="142"/>
      <c r="VYO17" s="142"/>
      <c r="VYP17" s="142"/>
      <c r="VYQ17" s="142"/>
      <c r="VYR17" s="142"/>
      <c r="VYS17" s="142"/>
      <c r="VYT17" s="142"/>
      <c r="VYU17" s="142"/>
      <c r="VYV17" s="142"/>
      <c r="VYW17" s="142"/>
      <c r="VYX17" s="142"/>
      <c r="VYY17" s="142"/>
      <c r="VYZ17" s="142"/>
      <c r="VZA17" s="142"/>
      <c r="VZB17" s="142"/>
      <c r="VZC17" s="142"/>
      <c r="VZD17" s="142"/>
      <c r="VZE17" s="142"/>
      <c r="VZF17" s="142"/>
      <c r="VZG17" s="142"/>
      <c r="VZH17" s="142"/>
      <c r="VZI17" s="142"/>
      <c r="VZJ17" s="142"/>
      <c r="VZK17" s="142"/>
      <c r="VZL17" s="142"/>
      <c r="VZM17" s="142"/>
      <c r="VZN17" s="142"/>
      <c r="VZO17" s="142"/>
      <c r="VZP17" s="142"/>
      <c r="VZQ17" s="142"/>
      <c r="VZR17" s="142"/>
      <c r="VZS17" s="142"/>
      <c r="VZT17" s="142"/>
      <c r="VZU17" s="142"/>
      <c r="VZV17" s="142"/>
      <c r="VZW17" s="142"/>
      <c r="VZX17" s="142"/>
      <c r="VZY17" s="142"/>
      <c r="VZZ17" s="142"/>
      <c r="WAA17" s="142"/>
      <c r="WAB17" s="142"/>
      <c r="WAC17" s="142"/>
      <c r="WAD17" s="142"/>
      <c r="WAE17" s="142"/>
      <c r="WAF17" s="142"/>
      <c r="WAG17" s="142"/>
      <c r="WAH17" s="142"/>
      <c r="WAI17" s="142"/>
      <c r="WAJ17" s="142"/>
      <c r="WAK17" s="142"/>
      <c r="WAL17" s="142"/>
      <c r="WAM17" s="142"/>
      <c r="WAN17" s="142"/>
      <c r="WAO17" s="142"/>
      <c r="WAP17" s="142"/>
      <c r="WAQ17" s="142"/>
      <c r="WAR17" s="142"/>
      <c r="WAS17" s="142"/>
      <c r="WAT17" s="142"/>
      <c r="WAU17" s="142"/>
      <c r="WAV17" s="142"/>
      <c r="WAW17" s="142"/>
      <c r="WAX17" s="142"/>
      <c r="WAY17" s="142"/>
      <c r="WAZ17" s="142"/>
      <c r="WBA17" s="142"/>
      <c r="WBB17" s="142"/>
      <c r="WBC17" s="142"/>
      <c r="WBD17" s="142"/>
      <c r="WBE17" s="142"/>
      <c r="WBF17" s="142"/>
      <c r="WBG17" s="142"/>
      <c r="WBH17" s="142"/>
      <c r="WBI17" s="142"/>
      <c r="WBJ17" s="142"/>
      <c r="WBK17" s="142"/>
      <c r="WBL17" s="142"/>
      <c r="WBM17" s="142"/>
      <c r="WBN17" s="142"/>
      <c r="WBO17" s="142"/>
      <c r="WBP17" s="142"/>
      <c r="WBQ17" s="142"/>
      <c r="WBR17" s="142"/>
      <c r="WBS17" s="142"/>
      <c r="WBT17" s="142"/>
      <c r="WBU17" s="142"/>
      <c r="WBV17" s="142"/>
      <c r="WBW17" s="142"/>
      <c r="WBX17" s="142"/>
      <c r="WBY17" s="142"/>
      <c r="WBZ17" s="142"/>
      <c r="WCA17" s="142"/>
      <c r="WCB17" s="142"/>
      <c r="WCC17" s="142"/>
      <c r="WCD17" s="142"/>
      <c r="WCE17" s="142"/>
      <c r="WCF17" s="142"/>
      <c r="WCG17" s="142"/>
      <c r="WCH17" s="142"/>
      <c r="WCI17" s="142"/>
      <c r="WCJ17" s="142"/>
      <c r="WCK17" s="142"/>
      <c r="WCL17" s="142"/>
      <c r="WCM17" s="142"/>
      <c r="WCN17" s="142"/>
      <c r="WCO17" s="142"/>
      <c r="WCP17" s="142"/>
      <c r="WCQ17" s="142"/>
      <c r="WCR17" s="142"/>
      <c r="WCS17" s="142"/>
      <c r="WCT17" s="142"/>
      <c r="WCU17" s="142"/>
      <c r="WCV17" s="142"/>
      <c r="WCW17" s="142"/>
      <c r="WCX17" s="142"/>
      <c r="WCY17" s="142"/>
      <c r="WCZ17" s="142"/>
      <c r="WDA17" s="142"/>
      <c r="WDB17" s="142"/>
      <c r="WDC17" s="142"/>
      <c r="WDD17" s="142"/>
      <c r="WDE17" s="142"/>
      <c r="WDF17" s="142"/>
      <c r="WDG17" s="142"/>
      <c r="WDH17" s="142"/>
      <c r="WDI17" s="142"/>
      <c r="WDJ17" s="142"/>
      <c r="WDK17" s="142"/>
      <c r="WDL17" s="142"/>
      <c r="WDM17" s="142"/>
      <c r="WDN17" s="142"/>
      <c r="WDO17" s="142"/>
      <c r="WDP17" s="142"/>
      <c r="WDQ17" s="142"/>
      <c r="WDR17" s="142"/>
      <c r="WDS17" s="142"/>
      <c r="WDT17" s="142"/>
      <c r="WDU17" s="142"/>
      <c r="WDV17" s="142"/>
      <c r="WDW17" s="142"/>
      <c r="WDX17" s="142"/>
      <c r="WDY17" s="142"/>
      <c r="WDZ17" s="142"/>
      <c r="WEA17" s="142"/>
      <c r="WEB17" s="142"/>
      <c r="WEC17" s="142"/>
      <c r="WED17" s="142"/>
      <c r="WEE17" s="142"/>
      <c r="WEF17" s="142"/>
      <c r="WEG17" s="142"/>
      <c r="WEH17" s="142"/>
      <c r="WEI17" s="142"/>
      <c r="WEJ17" s="142"/>
      <c r="WEK17" s="142"/>
      <c r="WEL17" s="142"/>
      <c r="WEM17" s="142"/>
      <c r="WEN17" s="142"/>
      <c r="WEO17" s="142"/>
      <c r="WEP17" s="142"/>
      <c r="WEQ17" s="142"/>
      <c r="WER17" s="142"/>
      <c r="WES17" s="142"/>
      <c r="WET17" s="142"/>
      <c r="WEU17" s="142"/>
      <c r="WEV17" s="142"/>
      <c r="WEW17" s="142"/>
      <c r="WEX17" s="142"/>
      <c r="WEY17" s="142"/>
      <c r="WEZ17" s="142"/>
      <c r="WFA17" s="142"/>
      <c r="WFB17" s="142"/>
      <c r="WFC17" s="142"/>
      <c r="WFD17" s="142"/>
      <c r="WFE17" s="142"/>
      <c r="WFF17" s="142"/>
      <c r="WFG17" s="142"/>
      <c r="WFH17" s="142"/>
      <c r="WFI17" s="142"/>
      <c r="WFJ17" s="142"/>
      <c r="WFK17" s="142"/>
      <c r="WFL17" s="142"/>
      <c r="WFM17" s="142"/>
      <c r="WFN17" s="142"/>
      <c r="WFO17" s="142"/>
      <c r="WFP17" s="142"/>
      <c r="WFQ17" s="142"/>
      <c r="WFR17" s="142"/>
      <c r="WFS17" s="142"/>
      <c r="WFT17" s="142"/>
      <c r="WFU17" s="142"/>
      <c r="WFV17" s="142"/>
      <c r="WFW17" s="142"/>
      <c r="WFX17" s="142"/>
      <c r="WFY17" s="142"/>
      <c r="WFZ17" s="142"/>
      <c r="WGA17" s="142"/>
      <c r="WGB17" s="142"/>
      <c r="WGC17" s="142"/>
      <c r="WGD17" s="142"/>
      <c r="WGE17" s="142"/>
      <c r="WGF17" s="142"/>
      <c r="WGG17" s="142"/>
      <c r="WGH17" s="142"/>
      <c r="WGI17" s="142"/>
      <c r="WGJ17" s="142"/>
      <c r="WGK17" s="142"/>
      <c r="WGL17" s="142"/>
      <c r="WGM17" s="142"/>
      <c r="WGN17" s="142"/>
      <c r="WGO17" s="142"/>
      <c r="WGP17" s="142"/>
      <c r="WGQ17" s="142"/>
      <c r="WGR17" s="142"/>
      <c r="WGS17" s="142"/>
      <c r="WGT17" s="142"/>
      <c r="WGU17" s="142"/>
      <c r="WGV17" s="142"/>
      <c r="WGW17" s="142"/>
      <c r="WGX17" s="142"/>
      <c r="WGY17" s="142"/>
      <c r="WGZ17" s="142"/>
      <c r="WHA17" s="142"/>
      <c r="WHB17" s="142"/>
      <c r="WHC17" s="142"/>
      <c r="WHD17" s="142"/>
      <c r="WHE17" s="142"/>
      <c r="WHF17" s="142"/>
      <c r="WHG17" s="142"/>
      <c r="WHH17" s="142"/>
      <c r="WHI17" s="142"/>
      <c r="WHJ17" s="142"/>
      <c r="WHK17" s="142"/>
      <c r="WHL17" s="142"/>
      <c r="WHM17" s="142"/>
      <c r="WHN17" s="142"/>
      <c r="WHO17" s="142"/>
      <c r="WHP17" s="142"/>
      <c r="WHQ17" s="142"/>
      <c r="WHR17" s="142"/>
      <c r="WHS17" s="142"/>
      <c r="WHT17" s="142"/>
      <c r="WHU17" s="142"/>
      <c r="WHV17" s="142"/>
      <c r="WHW17" s="142"/>
      <c r="WHX17" s="142"/>
      <c r="WHY17" s="142"/>
      <c r="WHZ17" s="142"/>
      <c r="WIA17" s="142"/>
      <c r="WIB17" s="142"/>
      <c r="WIC17" s="142"/>
      <c r="WID17" s="142"/>
      <c r="WIE17" s="142"/>
      <c r="WIF17" s="142"/>
      <c r="WIG17" s="142"/>
      <c r="WIH17" s="142"/>
      <c r="WII17" s="142"/>
      <c r="WIJ17" s="142"/>
      <c r="WIK17" s="142"/>
      <c r="WIL17" s="142"/>
      <c r="WIM17" s="142"/>
      <c r="WIN17" s="142"/>
      <c r="WIO17" s="142"/>
      <c r="WIP17" s="142"/>
      <c r="WIQ17" s="142"/>
      <c r="WIR17" s="142"/>
      <c r="WIS17" s="142"/>
      <c r="WIT17" s="142"/>
      <c r="WIU17" s="142"/>
      <c r="WIV17" s="142"/>
      <c r="WIW17" s="142"/>
      <c r="WIX17" s="142"/>
      <c r="WIY17" s="142"/>
      <c r="WIZ17" s="142"/>
      <c r="WJA17" s="142"/>
      <c r="WJB17" s="142"/>
      <c r="WJC17" s="142"/>
      <c r="WJD17" s="142"/>
      <c r="WJE17" s="142"/>
      <c r="WJF17" s="142"/>
      <c r="WJG17" s="142"/>
      <c r="WJH17" s="142"/>
      <c r="WJI17" s="142"/>
      <c r="WJJ17" s="142"/>
      <c r="WJK17" s="142"/>
      <c r="WJL17" s="142"/>
      <c r="WJM17" s="142"/>
      <c r="WJN17" s="142"/>
      <c r="WJO17" s="142"/>
      <c r="WJP17" s="142"/>
      <c r="WJQ17" s="142"/>
      <c r="WJR17" s="142"/>
      <c r="WJS17" s="142"/>
      <c r="WJT17" s="142"/>
      <c r="WJU17" s="142"/>
      <c r="WJV17" s="142"/>
      <c r="WJW17" s="142"/>
      <c r="WJX17" s="142"/>
      <c r="WJY17" s="142"/>
      <c r="WJZ17" s="142"/>
      <c r="WKA17" s="142"/>
      <c r="WKB17" s="142"/>
      <c r="WKC17" s="142"/>
      <c r="WKD17" s="142"/>
      <c r="WKE17" s="142"/>
      <c r="WKF17" s="142"/>
      <c r="WKG17" s="142"/>
      <c r="WKH17" s="142"/>
      <c r="WKI17" s="142"/>
      <c r="WKJ17" s="142"/>
      <c r="WKK17" s="142"/>
      <c r="WKL17" s="142"/>
      <c r="WKM17" s="142"/>
      <c r="WKN17" s="142"/>
      <c r="WKO17" s="142"/>
      <c r="WKP17" s="142"/>
      <c r="WKQ17" s="142"/>
      <c r="WKR17" s="142"/>
      <c r="WKS17" s="142"/>
      <c r="WKT17" s="142"/>
      <c r="WKU17" s="142"/>
      <c r="WKV17" s="142"/>
      <c r="WKW17" s="142"/>
      <c r="WKX17" s="142"/>
      <c r="WKY17" s="142"/>
      <c r="WKZ17" s="142"/>
      <c r="WLA17" s="142"/>
      <c r="WLB17" s="142"/>
      <c r="WLC17" s="142"/>
      <c r="WLD17" s="142"/>
      <c r="WLE17" s="142"/>
      <c r="WLF17" s="142"/>
      <c r="WLG17" s="142"/>
      <c r="WLH17" s="142"/>
      <c r="WLI17" s="142"/>
      <c r="WLJ17" s="142"/>
      <c r="WLK17" s="142"/>
      <c r="WLL17" s="142"/>
      <c r="WLM17" s="142"/>
      <c r="WLN17" s="142"/>
      <c r="WLO17" s="142"/>
      <c r="WLP17" s="142"/>
      <c r="WLQ17" s="142"/>
      <c r="WLR17" s="142"/>
      <c r="WLS17" s="142"/>
      <c r="WLT17" s="142"/>
      <c r="WLU17" s="142"/>
      <c r="WLV17" s="142"/>
      <c r="WLW17" s="142"/>
      <c r="WLX17" s="142"/>
      <c r="WLY17" s="142"/>
      <c r="WLZ17" s="142"/>
      <c r="WMA17" s="142"/>
      <c r="WMB17" s="142"/>
      <c r="WMC17" s="142"/>
      <c r="WMD17" s="142"/>
      <c r="WME17" s="142"/>
      <c r="WMF17" s="142"/>
      <c r="WMG17" s="142"/>
      <c r="WMH17" s="142"/>
      <c r="WMI17" s="142"/>
      <c r="WMJ17" s="142"/>
      <c r="WMK17" s="142"/>
      <c r="WML17" s="142"/>
      <c r="WMM17" s="142"/>
      <c r="WMN17" s="142"/>
      <c r="WMO17" s="142"/>
      <c r="WMP17" s="142"/>
      <c r="WMQ17" s="142"/>
      <c r="WMR17" s="142"/>
      <c r="WMS17" s="142"/>
      <c r="WMT17" s="142"/>
      <c r="WMU17" s="142"/>
      <c r="WMV17" s="142"/>
      <c r="WMW17" s="142"/>
      <c r="WMX17" s="142"/>
      <c r="WMY17" s="142"/>
      <c r="WMZ17" s="142"/>
      <c r="WNA17" s="142"/>
      <c r="WNB17" s="142"/>
      <c r="WNC17" s="142"/>
      <c r="WND17" s="142"/>
      <c r="WNE17" s="142"/>
      <c r="WNF17" s="142"/>
      <c r="WNG17" s="142"/>
      <c r="WNH17" s="142"/>
      <c r="WNI17" s="142"/>
      <c r="WNJ17" s="142"/>
      <c r="WNK17" s="142"/>
      <c r="WNL17" s="142"/>
      <c r="WNM17" s="142"/>
      <c r="WNN17" s="142"/>
      <c r="WNO17" s="142"/>
      <c r="WNP17" s="142"/>
      <c r="WNQ17" s="142"/>
      <c r="WNR17" s="142"/>
      <c r="WNS17" s="142"/>
      <c r="WNT17" s="142"/>
      <c r="WNU17" s="142"/>
      <c r="WNV17" s="142"/>
      <c r="WNW17" s="142"/>
      <c r="WNX17" s="142"/>
      <c r="WNY17" s="142"/>
      <c r="WNZ17" s="142"/>
      <c r="WOA17" s="142"/>
      <c r="WOB17" s="142"/>
      <c r="WOC17" s="142"/>
      <c r="WOD17" s="142"/>
      <c r="WOE17" s="142"/>
      <c r="WOF17" s="142"/>
      <c r="WOG17" s="142"/>
      <c r="WOH17" s="142"/>
      <c r="WOI17" s="142"/>
      <c r="WOJ17" s="142"/>
      <c r="WOK17" s="142"/>
      <c r="WOL17" s="142"/>
      <c r="WOM17" s="142"/>
      <c r="WON17" s="142"/>
      <c r="WOO17" s="142"/>
      <c r="WOP17" s="142"/>
      <c r="WOQ17" s="142"/>
      <c r="WOR17" s="142"/>
      <c r="WOS17" s="142"/>
      <c r="WOT17" s="142"/>
      <c r="WOU17" s="142"/>
      <c r="WOV17" s="142"/>
      <c r="WOW17" s="142"/>
      <c r="WOX17" s="142"/>
      <c r="WOY17" s="142"/>
      <c r="WOZ17" s="142"/>
      <c r="WPA17" s="142"/>
      <c r="WPB17" s="142"/>
      <c r="WPC17" s="142"/>
      <c r="WPD17" s="142"/>
      <c r="WPE17" s="142"/>
      <c r="WPF17" s="142"/>
      <c r="WPG17" s="142"/>
      <c r="WPH17" s="142"/>
      <c r="WPI17" s="142"/>
      <c r="WPJ17" s="142"/>
      <c r="WPK17" s="142"/>
      <c r="WPL17" s="142"/>
      <c r="WPM17" s="142"/>
      <c r="WPN17" s="142"/>
      <c r="WPO17" s="142"/>
      <c r="WPP17" s="142"/>
      <c r="WPQ17" s="142"/>
      <c r="WPR17" s="142"/>
      <c r="WPS17" s="142"/>
      <c r="WPT17" s="142"/>
      <c r="WPU17" s="142"/>
      <c r="WPV17" s="142"/>
      <c r="WPW17" s="142"/>
      <c r="WPX17" s="142"/>
      <c r="WPY17" s="142"/>
      <c r="WPZ17" s="142"/>
      <c r="WQA17" s="142"/>
      <c r="WQB17" s="142"/>
      <c r="WQC17" s="142"/>
      <c r="WQD17" s="142"/>
      <c r="WQE17" s="142"/>
      <c r="WQF17" s="142"/>
      <c r="WQG17" s="142"/>
      <c r="WQH17" s="142"/>
      <c r="WQI17" s="142"/>
      <c r="WQJ17" s="142"/>
      <c r="WQK17" s="142"/>
      <c r="WQL17" s="142"/>
      <c r="WQM17" s="142"/>
      <c r="WQN17" s="142"/>
      <c r="WQO17" s="142"/>
      <c r="WQP17" s="142"/>
      <c r="WQQ17" s="142"/>
      <c r="WQR17" s="142"/>
      <c r="WQS17" s="142"/>
      <c r="WQT17" s="142"/>
      <c r="WQU17" s="142"/>
      <c r="WQV17" s="142"/>
      <c r="WQW17" s="142"/>
      <c r="WQX17" s="142"/>
      <c r="WQY17" s="142"/>
      <c r="WQZ17" s="142"/>
      <c r="WRA17" s="142"/>
      <c r="WRB17" s="142"/>
      <c r="WRC17" s="142"/>
      <c r="WRD17" s="142"/>
      <c r="WRE17" s="142"/>
      <c r="WRF17" s="142"/>
      <c r="WRG17" s="142"/>
      <c r="WRH17" s="142"/>
      <c r="WRI17" s="142"/>
      <c r="WRJ17" s="142"/>
      <c r="WRK17" s="142"/>
      <c r="WRL17" s="142"/>
      <c r="WRM17" s="142"/>
      <c r="WRN17" s="142"/>
      <c r="WRO17" s="142"/>
      <c r="WRP17" s="142"/>
      <c r="WRQ17" s="142"/>
      <c r="WRR17" s="142"/>
      <c r="WRS17" s="142"/>
      <c r="WRT17" s="142"/>
      <c r="WRU17" s="142"/>
      <c r="WRV17" s="142"/>
      <c r="WRW17" s="142"/>
      <c r="WRX17" s="142"/>
      <c r="WRY17" s="142"/>
      <c r="WRZ17" s="142"/>
      <c r="WSA17" s="142"/>
      <c r="WSB17" s="142"/>
      <c r="WSC17" s="142"/>
      <c r="WSD17" s="142"/>
      <c r="WSE17" s="142"/>
      <c r="WSF17" s="142"/>
      <c r="WSG17" s="142"/>
      <c r="WSH17" s="142"/>
      <c r="WSI17" s="142"/>
      <c r="WSJ17" s="142"/>
      <c r="WSK17" s="142"/>
      <c r="WSL17" s="142"/>
      <c r="WSM17" s="142"/>
      <c r="WSN17" s="142"/>
      <c r="WSO17" s="142"/>
      <c r="WSP17" s="142"/>
      <c r="WSQ17" s="142"/>
      <c r="WSR17" s="142"/>
      <c r="WSS17" s="142"/>
      <c r="WST17" s="142"/>
      <c r="WSU17" s="142"/>
      <c r="WSV17" s="142"/>
      <c r="WSW17" s="142"/>
      <c r="WSX17" s="142"/>
      <c r="WSY17" s="142"/>
      <c r="WSZ17" s="142"/>
      <c r="WTA17" s="142"/>
      <c r="WTB17" s="142"/>
      <c r="WTC17" s="142"/>
      <c r="WTD17" s="142"/>
      <c r="WTE17" s="142"/>
      <c r="WTF17" s="142"/>
      <c r="WTG17" s="142"/>
      <c r="WTH17" s="142"/>
      <c r="WTI17" s="142"/>
      <c r="WTJ17" s="142"/>
      <c r="WTK17" s="142"/>
      <c r="WTL17" s="142"/>
      <c r="WTM17" s="142"/>
      <c r="WTN17" s="142"/>
      <c r="WTO17" s="142"/>
      <c r="WTP17" s="142"/>
      <c r="WTQ17" s="142"/>
      <c r="WTR17" s="142"/>
      <c r="WTS17" s="142"/>
      <c r="WTT17" s="142"/>
      <c r="WTU17" s="142"/>
      <c r="WTV17" s="142"/>
      <c r="WTW17" s="142"/>
      <c r="WTX17" s="142"/>
      <c r="WTY17" s="142"/>
      <c r="WTZ17" s="142"/>
      <c r="WUA17" s="142"/>
      <c r="WUB17" s="142"/>
      <c r="WUC17" s="142"/>
      <c r="WUD17" s="142"/>
      <c r="WUE17" s="142"/>
      <c r="WUF17" s="142"/>
      <c r="WUG17" s="142"/>
      <c r="WUH17" s="142"/>
      <c r="WUI17" s="142"/>
      <c r="WUJ17" s="142"/>
      <c r="WUK17" s="142"/>
      <c r="WUL17" s="142"/>
      <c r="WUM17" s="142"/>
      <c r="WUN17" s="142"/>
      <c r="WUO17" s="142"/>
      <c r="WUP17" s="142"/>
      <c r="WUQ17" s="142"/>
      <c r="WUR17" s="142"/>
      <c r="WUS17" s="142"/>
      <c r="WUT17" s="142"/>
      <c r="WUU17" s="142"/>
      <c r="WUV17" s="142"/>
      <c r="WUW17" s="142"/>
      <c r="WUX17" s="142"/>
      <c r="WUY17" s="142"/>
      <c r="WUZ17" s="142"/>
      <c r="WVA17" s="142"/>
      <c r="WVB17" s="142"/>
      <c r="WVC17" s="142"/>
      <c r="WVD17" s="142"/>
      <c r="WVE17" s="142"/>
      <c r="WVF17" s="142"/>
      <c r="WVG17" s="142"/>
      <c r="WVH17" s="142"/>
      <c r="WVI17" s="142"/>
      <c r="WVJ17" s="142"/>
      <c r="WVK17" s="142"/>
      <c r="WVL17" s="142"/>
      <c r="WVM17" s="142"/>
      <c r="WVN17" s="142"/>
      <c r="WVO17" s="142"/>
      <c r="WVP17" s="142"/>
      <c r="WVQ17" s="142"/>
      <c r="WVR17" s="142"/>
      <c r="WVS17" s="142"/>
      <c r="WVT17" s="142"/>
      <c r="WVU17" s="142"/>
      <c r="WVV17" s="142"/>
      <c r="WVW17" s="142"/>
      <c r="WVX17" s="142"/>
      <c r="WVY17" s="142"/>
      <c r="WVZ17" s="142"/>
      <c r="WWA17" s="142"/>
      <c r="WWB17" s="142"/>
      <c r="WWC17" s="142"/>
      <c r="WWD17" s="142"/>
      <c r="WWE17" s="142"/>
      <c r="WWF17" s="142"/>
      <c r="WWG17" s="142"/>
      <c r="WWH17" s="142"/>
      <c r="WWI17" s="142"/>
      <c r="WWJ17" s="142"/>
      <c r="WWK17" s="142"/>
      <c r="WWL17" s="142"/>
      <c r="WWM17" s="142"/>
      <c r="WWN17" s="142"/>
      <c r="WWO17" s="142"/>
      <c r="WWP17" s="142"/>
      <c r="WWQ17" s="142"/>
      <c r="WWR17" s="142"/>
      <c r="WWS17" s="142"/>
      <c r="WWT17" s="142"/>
      <c r="WWU17" s="142"/>
      <c r="WWV17" s="142"/>
      <c r="WWW17" s="142"/>
      <c r="WWX17" s="142"/>
      <c r="WWY17" s="142"/>
      <c r="WWZ17" s="142"/>
      <c r="WXA17" s="142"/>
      <c r="WXB17" s="142"/>
      <c r="WXC17" s="142"/>
      <c r="WXD17" s="142"/>
      <c r="WXE17" s="142"/>
      <c r="WXF17" s="142"/>
      <c r="WXG17" s="142"/>
      <c r="WXH17" s="142"/>
      <c r="WXI17" s="142"/>
      <c r="WXJ17" s="142"/>
      <c r="WXK17" s="142"/>
      <c r="WXL17" s="142"/>
      <c r="WXM17" s="142"/>
      <c r="WXN17" s="142"/>
      <c r="WXO17" s="142"/>
      <c r="WXP17" s="142"/>
      <c r="WXQ17" s="142"/>
      <c r="WXR17" s="142"/>
      <c r="WXS17" s="142"/>
      <c r="WXT17" s="142"/>
      <c r="WXU17" s="142"/>
      <c r="WXV17" s="142"/>
      <c r="WXW17" s="142"/>
      <c r="WXX17" s="142"/>
      <c r="WXY17" s="142"/>
      <c r="WXZ17" s="142"/>
      <c r="WYA17" s="142"/>
      <c r="WYB17" s="142"/>
      <c r="WYC17" s="142"/>
      <c r="WYD17" s="142"/>
      <c r="WYE17" s="142"/>
      <c r="WYF17" s="142"/>
      <c r="WYG17" s="142"/>
      <c r="WYH17" s="142"/>
      <c r="WYI17" s="142"/>
      <c r="WYJ17" s="142"/>
      <c r="WYK17" s="142"/>
      <c r="WYL17" s="142"/>
      <c r="WYM17" s="142"/>
      <c r="WYN17" s="142"/>
      <c r="WYO17" s="142"/>
      <c r="WYP17" s="142"/>
      <c r="WYQ17" s="142"/>
      <c r="WYR17" s="142"/>
      <c r="WYS17" s="142"/>
      <c r="WYT17" s="142"/>
      <c r="WYU17" s="142"/>
      <c r="WYV17" s="142"/>
      <c r="WYW17" s="142"/>
      <c r="WYX17" s="142"/>
      <c r="WYY17" s="142"/>
      <c r="WYZ17" s="142"/>
      <c r="WZA17" s="142"/>
      <c r="WZB17" s="142"/>
      <c r="WZC17" s="142"/>
      <c r="WZD17" s="142"/>
      <c r="WZE17" s="142"/>
      <c r="WZF17" s="142"/>
      <c r="WZG17" s="142"/>
      <c r="WZH17" s="142"/>
      <c r="WZI17" s="142"/>
      <c r="WZJ17" s="142"/>
      <c r="WZK17" s="142"/>
      <c r="WZL17" s="142"/>
      <c r="WZM17" s="142"/>
      <c r="WZN17" s="142"/>
      <c r="WZO17" s="142"/>
      <c r="WZP17" s="142"/>
      <c r="WZQ17" s="142"/>
      <c r="WZR17" s="142"/>
      <c r="WZS17" s="142"/>
      <c r="WZT17" s="142"/>
      <c r="WZU17" s="142"/>
      <c r="WZV17" s="142"/>
      <c r="WZW17" s="142"/>
      <c r="WZX17" s="142"/>
      <c r="WZY17" s="142"/>
      <c r="WZZ17" s="142"/>
      <c r="XAA17" s="142"/>
      <c r="XAB17" s="142"/>
      <c r="XAC17" s="142"/>
      <c r="XAD17" s="142"/>
      <c r="XAE17" s="142"/>
      <c r="XAF17" s="142"/>
      <c r="XAG17" s="142"/>
      <c r="XAH17" s="142"/>
      <c r="XAI17" s="142"/>
      <c r="XAJ17" s="142"/>
      <c r="XAK17" s="142"/>
      <c r="XAL17" s="142"/>
      <c r="XAM17" s="142"/>
      <c r="XAN17" s="142"/>
      <c r="XAO17" s="142"/>
      <c r="XAP17" s="142"/>
      <c r="XAQ17" s="142"/>
      <c r="XAR17" s="142"/>
      <c r="XAS17" s="142"/>
      <c r="XAT17" s="142"/>
      <c r="XAU17" s="142"/>
      <c r="XAV17" s="142"/>
      <c r="XAW17" s="142"/>
      <c r="XAX17" s="142"/>
      <c r="XAY17" s="142"/>
      <c r="XAZ17" s="142"/>
      <c r="XBA17" s="142"/>
      <c r="XBB17" s="142"/>
      <c r="XBC17" s="142"/>
      <c r="XBD17" s="142"/>
      <c r="XBE17" s="142"/>
      <c r="XBF17" s="142"/>
      <c r="XBG17" s="142"/>
      <c r="XBH17" s="142"/>
      <c r="XBI17" s="142"/>
      <c r="XBJ17" s="142"/>
      <c r="XBK17" s="142"/>
      <c r="XBL17" s="142"/>
      <c r="XBM17" s="142"/>
      <c r="XBN17" s="142"/>
      <c r="XBO17" s="142"/>
      <c r="XBP17" s="142"/>
      <c r="XBQ17" s="142"/>
      <c r="XBR17" s="142"/>
      <c r="XBS17" s="142"/>
      <c r="XBT17" s="142"/>
      <c r="XBU17" s="142"/>
      <c r="XBV17" s="142"/>
      <c r="XBW17" s="142"/>
      <c r="XBX17" s="142"/>
      <c r="XBY17" s="142"/>
      <c r="XBZ17" s="142"/>
      <c r="XCA17" s="142"/>
      <c r="XCB17" s="142"/>
      <c r="XCC17" s="142"/>
      <c r="XCD17" s="142"/>
      <c r="XCE17" s="142"/>
      <c r="XCF17" s="142"/>
      <c r="XCG17" s="142"/>
      <c r="XCH17" s="142"/>
      <c r="XCI17" s="142"/>
      <c r="XCJ17" s="142"/>
      <c r="XCK17" s="142"/>
      <c r="XCL17" s="142"/>
      <c r="XCM17" s="142"/>
      <c r="XCN17" s="142"/>
      <c r="XCO17" s="142"/>
      <c r="XCP17" s="142"/>
      <c r="XCQ17" s="142"/>
      <c r="XCR17" s="142"/>
      <c r="XCS17" s="142"/>
      <c r="XCT17" s="142"/>
      <c r="XCU17" s="142"/>
      <c r="XCV17" s="142"/>
      <c r="XCW17" s="142"/>
      <c r="XCX17" s="142"/>
      <c r="XCY17" s="142"/>
      <c r="XCZ17" s="142"/>
      <c r="XDA17" s="142"/>
      <c r="XDB17" s="142"/>
      <c r="XDC17" s="142"/>
      <c r="XDD17" s="142"/>
      <c r="XDE17" s="142"/>
      <c r="XDF17" s="142"/>
      <c r="XDG17" s="142"/>
      <c r="XDH17" s="142"/>
      <c r="XDI17" s="142"/>
      <c r="XDJ17" s="142"/>
      <c r="XDK17" s="142"/>
      <c r="XDL17" s="142"/>
      <c r="XDM17" s="142"/>
      <c r="XDN17" s="142"/>
      <c r="XDO17" s="142"/>
      <c r="XDP17" s="142"/>
      <c r="XDQ17" s="142"/>
      <c r="XDR17" s="142"/>
      <c r="XDS17" s="142"/>
      <c r="XDT17" s="142"/>
      <c r="XDU17" s="142"/>
      <c r="XDV17" s="142"/>
      <c r="XDW17" s="142"/>
      <c r="XDX17" s="142"/>
      <c r="XDY17" s="142"/>
      <c r="XDZ17" s="142"/>
      <c r="XEA17" s="142"/>
      <c r="XEB17" s="142"/>
      <c r="XEC17" s="142"/>
      <c r="XED17" s="142"/>
      <c r="XEE17" s="142"/>
      <c r="XEF17" s="142"/>
      <c r="XEG17" s="142"/>
      <c r="XEH17" s="142"/>
      <c r="XEI17" s="142"/>
      <c r="XEJ17" s="142"/>
      <c r="XEK17" s="142"/>
      <c r="XEL17" s="142"/>
      <c r="XEM17" s="142"/>
      <c r="XEN17" s="142"/>
      <c r="XEO17" s="142"/>
      <c r="XEP17" s="142"/>
      <c r="XEQ17" s="142"/>
      <c r="XER17" s="142"/>
      <c r="XES17" s="142"/>
      <c r="XET17" s="142"/>
      <c r="XEU17" s="142"/>
      <c r="XEV17" s="142"/>
      <c r="XEW17" s="142"/>
      <c r="XEX17" s="142"/>
      <c r="XEY17" s="142"/>
    </row>
    <row r="18" s="122" customFormat="1" ht="36" customHeight="1" spans="1:3">
      <c r="A18" s="132" t="s">
        <v>2027</v>
      </c>
      <c r="B18" s="133"/>
      <c r="C18" s="136">
        <f>C15+C16+C17</f>
        <v>2009</v>
      </c>
    </row>
    <row r="19" spans="3:3">
      <c r="C19" s="150"/>
    </row>
    <row r="20" spans="3:3">
      <c r="C20" s="150"/>
    </row>
    <row r="21" spans="3:3">
      <c r="C21" s="150"/>
    </row>
    <row r="22" spans="3:3">
      <c r="C22" s="150"/>
    </row>
  </sheetData>
  <mergeCells count="8">
    <mergeCell ref="A1:C1"/>
    <mergeCell ref="A4:B4"/>
    <mergeCell ref="A6:B6"/>
    <mergeCell ref="A10:B10"/>
    <mergeCell ref="A15:B15"/>
    <mergeCell ref="A16:B16"/>
    <mergeCell ref="A17:B17"/>
    <mergeCell ref="A18:B18"/>
  </mergeCells>
  <printOptions horizontalCentered="1"/>
  <pageMargins left="0.471527777777778" right="0.393055555555556" top="0.747916666666667" bottom="0.747916666666667" header="0.313888888888889" footer="0.313888888888889"/>
  <pageSetup paperSize="9" scale="75" orientation="portrait"/>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E42"/>
  <sheetViews>
    <sheetView showGridLines="0" showZeros="0" view="pageBreakPreview" zoomScale="80" zoomScaleNormal="115" topLeftCell="A22" workbookViewId="0">
      <selection activeCell="A4" sqref="A4:D38"/>
    </sheetView>
  </sheetViews>
  <sheetFormatPr defaultColWidth="9" defaultRowHeight="14.25" outlineLevelCol="4"/>
  <cols>
    <col min="1" max="1" width="46.5" style="61" customWidth="1"/>
    <col min="2" max="4" width="20.6333333333333" style="61" customWidth="1"/>
    <col min="5" max="5" width="5.38333333333333" style="61" customWidth="1"/>
    <col min="6" max="16384" width="9" style="61"/>
  </cols>
  <sheetData>
    <row r="1" ht="45" customHeight="1" spans="1:4">
      <c r="A1" s="62" t="str">
        <f>YEAR(封面!$B$7)&amp;"年澄江市社会保险基金收入预算情况表"</f>
        <v>2022年澄江市社会保险基金收入预算情况表</v>
      </c>
      <c r="B1" s="62"/>
      <c r="C1" s="62"/>
      <c r="D1" s="62"/>
    </row>
    <row r="2" s="101" customFormat="1" ht="20.1" customHeight="1" spans="1:4">
      <c r="A2" s="102" t="s">
        <v>2028</v>
      </c>
      <c r="B2" s="103"/>
      <c r="C2" s="104"/>
      <c r="D2" s="105" t="s">
        <v>10</v>
      </c>
    </row>
    <row r="3" ht="45" customHeight="1" spans="1:5">
      <c r="A3" s="106" t="s">
        <v>2019</v>
      </c>
      <c r="B3" s="68" t="str">
        <f>YEAR(封面!$B$7)-1&amp;"年执行数"</f>
        <v>2021年执行数</v>
      </c>
      <c r="C3" s="68" t="str">
        <f>YEAR(封面!$B$7)&amp;"年预算数"</f>
        <v>2022年预算数</v>
      </c>
      <c r="D3" s="68" t="s">
        <v>1581</v>
      </c>
      <c r="E3" s="101" t="s">
        <v>14</v>
      </c>
    </row>
    <row r="4" ht="36" customHeight="1" spans="1:5">
      <c r="A4" s="107" t="s">
        <v>1530</v>
      </c>
      <c r="B4" s="108">
        <v>22622</v>
      </c>
      <c r="C4" s="109">
        <v>23061</v>
      </c>
      <c r="D4" s="73">
        <f t="shared" ref="D4:D38" si="0">IF(B4&gt;0,C4/B4-1,IF(B4&lt;0,-(C4/B4-1),""))</f>
        <v>0.019</v>
      </c>
      <c r="E4" s="110" t="str">
        <f t="shared" ref="E4:E38" si="1">IF(A4&lt;&gt;"",IF(SUM(B4:C4)&lt;&gt;0,"是","否"),"是")</f>
        <v>是</v>
      </c>
    </row>
    <row r="5" ht="36" customHeight="1" spans="1:5">
      <c r="A5" s="111" t="s">
        <v>1531</v>
      </c>
      <c r="B5" s="112">
        <v>13400</v>
      </c>
      <c r="C5" s="113">
        <v>13926</v>
      </c>
      <c r="D5" s="78">
        <f t="shared" si="0"/>
        <v>0.039</v>
      </c>
      <c r="E5" s="110" t="str">
        <f t="shared" si="1"/>
        <v>是</v>
      </c>
    </row>
    <row r="6" ht="36" customHeight="1" spans="1:5">
      <c r="A6" s="111" t="s">
        <v>1532</v>
      </c>
      <c r="B6" s="112">
        <v>146</v>
      </c>
      <c r="C6" s="114">
        <v>17</v>
      </c>
      <c r="D6" s="78">
        <f t="shared" si="0"/>
        <v>-0.884</v>
      </c>
      <c r="E6" s="110" t="str">
        <f t="shared" si="1"/>
        <v>是</v>
      </c>
    </row>
    <row r="7" s="60" customFormat="1" ht="36" customHeight="1" spans="1:5">
      <c r="A7" s="111" t="s">
        <v>1533</v>
      </c>
      <c r="B7" s="112"/>
      <c r="C7" s="114"/>
      <c r="D7" s="78" t="str">
        <f t="shared" si="0"/>
        <v/>
      </c>
      <c r="E7" s="110" t="str">
        <f t="shared" si="1"/>
        <v>否</v>
      </c>
    </row>
    <row r="8" ht="36" customHeight="1" spans="1:5">
      <c r="A8" s="107" t="s">
        <v>1534</v>
      </c>
      <c r="B8" s="108">
        <v>12436</v>
      </c>
      <c r="C8" s="115">
        <v>16939</v>
      </c>
      <c r="D8" s="80">
        <f t="shared" si="0"/>
        <v>0.362</v>
      </c>
      <c r="E8" s="110" t="str">
        <f t="shared" si="1"/>
        <v>是</v>
      </c>
    </row>
    <row r="9" ht="36" customHeight="1" spans="1:5">
      <c r="A9" s="111" t="s">
        <v>1531</v>
      </c>
      <c r="B9" s="112">
        <v>10369</v>
      </c>
      <c r="C9" s="114">
        <v>10673</v>
      </c>
      <c r="D9" s="78">
        <f t="shared" si="0"/>
        <v>0.029</v>
      </c>
      <c r="E9" s="110" t="str">
        <f t="shared" si="1"/>
        <v>是</v>
      </c>
    </row>
    <row r="10" ht="36" customHeight="1" spans="1:5">
      <c r="A10" s="111" t="s">
        <v>1532</v>
      </c>
      <c r="B10" s="112">
        <v>30</v>
      </c>
      <c r="C10" s="114">
        <v>38</v>
      </c>
      <c r="D10" s="78">
        <f t="shared" si="0"/>
        <v>0.267</v>
      </c>
      <c r="E10" s="110" t="str">
        <f t="shared" si="1"/>
        <v>是</v>
      </c>
    </row>
    <row r="11" ht="36" customHeight="1" spans="1:5">
      <c r="A11" s="111" t="s">
        <v>1533</v>
      </c>
      <c r="B11" s="112">
        <v>1663</v>
      </c>
      <c r="C11" s="114">
        <v>5828</v>
      </c>
      <c r="D11" s="78">
        <f t="shared" si="0"/>
        <v>2.505</v>
      </c>
      <c r="E11" s="110" t="str">
        <f t="shared" si="1"/>
        <v>是</v>
      </c>
    </row>
    <row r="12" ht="36" customHeight="1" spans="1:5">
      <c r="A12" s="107" t="s">
        <v>1535</v>
      </c>
      <c r="B12" s="108">
        <v>1618</v>
      </c>
      <c r="C12" s="109">
        <v>1578</v>
      </c>
      <c r="D12" s="80">
        <f t="shared" si="0"/>
        <v>-0.025</v>
      </c>
      <c r="E12" s="110" t="str">
        <f t="shared" si="1"/>
        <v>是</v>
      </c>
    </row>
    <row r="13" ht="36" customHeight="1" spans="1:5">
      <c r="A13" s="111" t="s">
        <v>1531</v>
      </c>
      <c r="B13" s="112">
        <v>666</v>
      </c>
      <c r="C13" s="114">
        <v>671</v>
      </c>
      <c r="D13" s="78">
        <f t="shared" si="0"/>
        <v>0.008</v>
      </c>
      <c r="E13" s="110" t="str">
        <f t="shared" si="1"/>
        <v>是</v>
      </c>
    </row>
    <row r="14" ht="36" customHeight="1" spans="1:5">
      <c r="A14" s="111" t="s">
        <v>1532</v>
      </c>
      <c r="B14" s="112">
        <v>9</v>
      </c>
      <c r="C14" s="114">
        <v>7</v>
      </c>
      <c r="D14" s="78">
        <f t="shared" si="0"/>
        <v>-0.222</v>
      </c>
      <c r="E14" s="110" t="str">
        <f t="shared" si="1"/>
        <v>是</v>
      </c>
    </row>
    <row r="15" ht="36" customHeight="1" spans="1:5">
      <c r="A15" s="111" t="s">
        <v>1533</v>
      </c>
      <c r="B15" s="112"/>
      <c r="C15" s="114"/>
      <c r="D15" s="78" t="str">
        <f t="shared" si="0"/>
        <v/>
      </c>
      <c r="E15" s="110" t="str">
        <f t="shared" si="1"/>
        <v>否</v>
      </c>
    </row>
    <row r="16" ht="36" customHeight="1" spans="1:5">
      <c r="A16" s="107" t="s">
        <v>1536</v>
      </c>
      <c r="B16" s="108">
        <v>9767</v>
      </c>
      <c r="C16" s="109">
        <v>10081</v>
      </c>
      <c r="D16" s="80">
        <f t="shared" si="0"/>
        <v>0.032</v>
      </c>
      <c r="E16" s="110" t="str">
        <f t="shared" si="1"/>
        <v>是</v>
      </c>
    </row>
    <row r="17" ht="36" customHeight="1" spans="1:5">
      <c r="A17" s="111" t="s">
        <v>1531</v>
      </c>
      <c r="B17" s="112">
        <v>9593</v>
      </c>
      <c r="C17" s="116">
        <v>100035</v>
      </c>
      <c r="D17" s="78">
        <f t="shared" si="0"/>
        <v>9.428</v>
      </c>
      <c r="E17" s="110" t="str">
        <f t="shared" si="1"/>
        <v>是</v>
      </c>
    </row>
    <row r="18" ht="36" customHeight="1" spans="1:5">
      <c r="A18" s="111" t="s">
        <v>1532</v>
      </c>
      <c r="B18" s="112">
        <v>67</v>
      </c>
      <c r="C18" s="116">
        <v>43</v>
      </c>
      <c r="D18" s="78">
        <f t="shared" si="0"/>
        <v>-0.358</v>
      </c>
      <c r="E18" s="110" t="str">
        <f t="shared" si="1"/>
        <v>是</v>
      </c>
    </row>
    <row r="19" ht="36" customHeight="1" spans="1:5">
      <c r="A19" s="111" t="s">
        <v>1533</v>
      </c>
      <c r="B19" s="112">
        <v>44</v>
      </c>
      <c r="C19" s="116"/>
      <c r="D19" s="78">
        <f t="shared" si="0"/>
        <v>-1</v>
      </c>
      <c r="E19" s="110" t="str">
        <f t="shared" si="1"/>
        <v>是</v>
      </c>
    </row>
    <row r="20" ht="36" customHeight="1" spans="1:5">
      <c r="A20" s="107" t="s">
        <v>1537</v>
      </c>
      <c r="B20" s="108">
        <v>890</v>
      </c>
      <c r="C20" s="109">
        <v>1995</v>
      </c>
      <c r="D20" s="80">
        <f t="shared" si="0"/>
        <v>1.242</v>
      </c>
      <c r="E20" s="110" t="str">
        <f t="shared" si="1"/>
        <v>是</v>
      </c>
    </row>
    <row r="21" ht="36" customHeight="1" spans="1:5">
      <c r="A21" s="111" t="s">
        <v>1531</v>
      </c>
      <c r="B21" s="112"/>
      <c r="C21" s="109">
        <v>803</v>
      </c>
      <c r="D21" s="78" t="str">
        <f t="shared" si="0"/>
        <v/>
      </c>
      <c r="E21" s="110" t="str">
        <f t="shared" si="1"/>
        <v>是</v>
      </c>
    </row>
    <row r="22" ht="36" customHeight="1" spans="1:5">
      <c r="A22" s="111" t="s">
        <v>1532</v>
      </c>
      <c r="B22" s="112"/>
      <c r="C22" s="113">
        <v>4</v>
      </c>
      <c r="D22" s="78" t="str">
        <f t="shared" si="0"/>
        <v/>
      </c>
      <c r="E22" s="110" t="str">
        <f t="shared" si="1"/>
        <v>是</v>
      </c>
    </row>
    <row r="23" ht="36" customHeight="1" spans="1:5">
      <c r="A23" s="111" t="s">
        <v>1533</v>
      </c>
      <c r="B23" s="112"/>
      <c r="C23" s="114"/>
      <c r="D23" s="117" t="str">
        <f t="shared" si="0"/>
        <v/>
      </c>
      <c r="E23" s="110" t="str">
        <f t="shared" si="1"/>
        <v>否</v>
      </c>
    </row>
    <row r="24" ht="36" customHeight="1" spans="1:5">
      <c r="A24" s="107" t="s">
        <v>1538</v>
      </c>
      <c r="B24" s="118">
        <v>5645</v>
      </c>
      <c r="C24" s="109">
        <v>13883</v>
      </c>
      <c r="D24" s="80">
        <f t="shared" si="0"/>
        <v>1.459</v>
      </c>
      <c r="E24" s="110" t="str">
        <f t="shared" si="1"/>
        <v>是</v>
      </c>
    </row>
    <row r="25" ht="36" customHeight="1" spans="1:5">
      <c r="A25" s="111" t="s">
        <v>1531</v>
      </c>
      <c r="B25" s="112">
        <v>1928</v>
      </c>
      <c r="C25" s="119">
        <v>6362</v>
      </c>
      <c r="D25" s="78">
        <f t="shared" si="0"/>
        <v>2.3</v>
      </c>
      <c r="E25" s="110" t="str">
        <f t="shared" si="1"/>
        <v>是</v>
      </c>
    </row>
    <row r="26" ht="36" customHeight="1" spans="1:5">
      <c r="A26" s="111" t="s">
        <v>1532</v>
      </c>
      <c r="B26" s="112">
        <v>686</v>
      </c>
      <c r="C26" s="113">
        <v>450</v>
      </c>
      <c r="D26" s="78">
        <f t="shared" si="0"/>
        <v>-0.344</v>
      </c>
      <c r="E26" s="110" t="str">
        <f t="shared" si="1"/>
        <v>是</v>
      </c>
    </row>
    <row r="27" ht="36" customHeight="1" spans="1:5">
      <c r="A27" s="111" t="s">
        <v>1533</v>
      </c>
      <c r="B27" s="112">
        <v>2787</v>
      </c>
      <c r="C27" s="113">
        <v>4263</v>
      </c>
      <c r="D27" s="78">
        <f t="shared" si="0"/>
        <v>0.53</v>
      </c>
      <c r="E27" s="110" t="str">
        <f t="shared" si="1"/>
        <v>是</v>
      </c>
    </row>
    <row r="28" ht="36" customHeight="1" spans="1:5">
      <c r="A28" s="107" t="s">
        <v>2029</v>
      </c>
      <c r="B28" s="108">
        <v>12028</v>
      </c>
      <c r="C28" s="109">
        <v>15107</v>
      </c>
      <c r="D28" s="80">
        <f t="shared" si="0"/>
        <v>0.256</v>
      </c>
      <c r="E28" s="110" t="str">
        <f t="shared" si="1"/>
        <v>是</v>
      </c>
    </row>
    <row r="29" ht="36" customHeight="1" spans="1:5">
      <c r="A29" s="111" t="s">
        <v>1531</v>
      </c>
      <c r="B29" s="112">
        <v>4835</v>
      </c>
      <c r="C29" s="119">
        <v>5722</v>
      </c>
      <c r="D29" s="78">
        <f t="shared" si="0"/>
        <v>0.183</v>
      </c>
      <c r="E29" s="110" t="str">
        <f t="shared" si="1"/>
        <v>是</v>
      </c>
    </row>
    <row r="30" ht="36" customHeight="1" spans="1:5">
      <c r="A30" s="111" t="s">
        <v>1532</v>
      </c>
      <c r="B30" s="112">
        <v>14</v>
      </c>
      <c r="C30" s="119">
        <v>11</v>
      </c>
      <c r="D30" s="78">
        <f t="shared" si="0"/>
        <v>-0.214</v>
      </c>
      <c r="E30" s="110" t="str">
        <f t="shared" si="1"/>
        <v>是</v>
      </c>
    </row>
    <row r="31" ht="36" customHeight="1" spans="1:5">
      <c r="A31" s="111" t="s">
        <v>1533</v>
      </c>
      <c r="B31" s="112">
        <v>346</v>
      </c>
      <c r="C31" s="119">
        <v>557</v>
      </c>
      <c r="D31" s="78">
        <f t="shared" si="0"/>
        <v>0.61</v>
      </c>
      <c r="E31" s="110" t="str">
        <f t="shared" si="1"/>
        <v>是</v>
      </c>
    </row>
    <row r="32" ht="36" customHeight="1" spans="1:5">
      <c r="A32" s="98" t="s">
        <v>1540</v>
      </c>
      <c r="B32" s="118">
        <v>65006</v>
      </c>
      <c r="C32" s="120">
        <f t="shared" ref="C32:C35" si="2">C4+C8+C12+C16+C20+C24+C28</f>
        <v>82644</v>
      </c>
      <c r="D32" s="117">
        <f t="shared" si="0"/>
        <v>0.271</v>
      </c>
      <c r="E32" s="110" t="str">
        <f t="shared" si="1"/>
        <v>是</v>
      </c>
    </row>
    <row r="33" ht="36" customHeight="1" spans="1:5">
      <c r="A33" s="111" t="s">
        <v>1541</v>
      </c>
      <c r="B33" s="112">
        <v>40791</v>
      </c>
      <c r="C33" s="113">
        <f t="shared" si="2"/>
        <v>138192</v>
      </c>
      <c r="D33" s="117">
        <f t="shared" si="0"/>
        <v>2.388</v>
      </c>
      <c r="E33" s="110" t="str">
        <f t="shared" si="1"/>
        <v>是</v>
      </c>
    </row>
    <row r="34" ht="36" customHeight="1" spans="1:5">
      <c r="A34" s="111" t="s">
        <v>1542</v>
      </c>
      <c r="B34" s="112">
        <v>952</v>
      </c>
      <c r="C34" s="113">
        <f t="shared" si="2"/>
        <v>570</v>
      </c>
      <c r="D34" s="117">
        <f t="shared" si="0"/>
        <v>-0.401</v>
      </c>
      <c r="E34" s="110" t="str">
        <f t="shared" si="1"/>
        <v>是</v>
      </c>
    </row>
    <row r="35" ht="36" customHeight="1" spans="1:5">
      <c r="A35" s="111" t="s">
        <v>1543</v>
      </c>
      <c r="B35" s="112">
        <v>4840</v>
      </c>
      <c r="C35" s="113">
        <f t="shared" si="2"/>
        <v>10648</v>
      </c>
      <c r="D35" s="117">
        <f t="shared" si="0"/>
        <v>1.2</v>
      </c>
      <c r="E35" s="110" t="str">
        <f t="shared" si="1"/>
        <v>是</v>
      </c>
    </row>
    <row r="36" ht="36" customHeight="1" spans="1:5">
      <c r="A36" s="100" t="s">
        <v>1544</v>
      </c>
      <c r="B36" s="108"/>
      <c r="C36" s="115"/>
      <c r="D36" s="80" t="str">
        <f t="shared" si="0"/>
        <v/>
      </c>
      <c r="E36" s="110" t="str">
        <f t="shared" si="1"/>
        <v>否</v>
      </c>
    </row>
    <row r="37" ht="36" customHeight="1" spans="1:5">
      <c r="A37" s="121" t="s">
        <v>1545</v>
      </c>
      <c r="B37" s="108"/>
      <c r="C37" s="109"/>
      <c r="D37" s="80" t="str">
        <f t="shared" si="0"/>
        <v/>
      </c>
      <c r="E37" s="110" t="str">
        <f t="shared" si="1"/>
        <v>否</v>
      </c>
    </row>
    <row r="38" ht="36" customHeight="1" spans="1:5">
      <c r="A38" s="98" t="s">
        <v>1546</v>
      </c>
      <c r="B38" s="108">
        <f>B32+B36+B37</f>
        <v>65006</v>
      </c>
      <c r="C38" s="115">
        <f>C32+C36+C37</f>
        <v>82644</v>
      </c>
      <c r="D38" s="80">
        <f t="shared" si="0"/>
        <v>0.271</v>
      </c>
      <c r="E38" s="110" t="str">
        <f t="shared" si="1"/>
        <v>是</v>
      </c>
    </row>
    <row r="39" spans="2:3">
      <c r="B39" s="85"/>
      <c r="C39" s="85"/>
    </row>
    <row r="40" spans="2:3">
      <c r="B40" s="85"/>
      <c r="C40" s="85"/>
    </row>
    <row r="41" spans="2:3">
      <c r="B41" s="85"/>
      <c r="C41" s="85"/>
    </row>
    <row r="42" spans="2:3">
      <c r="B42" s="85"/>
      <c r="C42" s="85"/>
    </row>
  </sheetData>
  <autoFilter ref="A3:E38">
    <extLst/>
  </autoFilter>
  <mergeCells count="1">
    <mergeCell ref="A1:D1"/>
  </mergeCells>
  <conditionalFormatting sqref="D36">
    <cfRule type="cellIs" dxfId="4" priority="1" stopIfTrue="1" operator="lessThanOrEqual">
      <formula>-1</formula>
    </cfRule>
  </conditionalFormatting>
  <conditionalFormatting sqref="E4:E38">
    <cfRule type="cellIs" dxfId="4" priority="8" stopIfTrue="1" operator="lessThanOrEqual">
      <formula>-1</formula>
    </cfRule>
  </conditionalFormatting>
  <conditionalFormatting sqref="E5:E38">
    <cfRule type="cellIs" dxfId="4" priority="6" stopIfTrue="1" operator="lessThanOrEqual">
      <formula>-1</formula>
    </cfRule>
  </conditionalFormatting>
  <conditionalFormatting sqref="D5:D22 D37:D38 C25 C29:C31 D24:D31 C23 C6:C7 C9:C11 C13:C15 C17:C19">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E26"/>
  <sheetViews>
    <sheetView showGridLines="0" showZeros="0" view="pageBreakPreview" zoomScaleNormal="100" workbookViewId="0">
      <pane ySplit="3" topLeftCell="A12" activePane="bottomLeft" state="frozen"/>
      <selection/>
      <selection pane="bottomLeft" activeCell="H17" sqref="H17"/>
    </sheetView>
  </sheetViews>
  <sheetFormatPr defaultColWidth="9" defaultRowHeight="14.25" outlineLevelCol="4"/>
  <cols>
    <col min="1" max="1" width="45.6333333333333" style="61" customWidth="1"/>
    <col min="2" max="4" width="20.6333333333333" style="61" customWidth="1"/>
    <col min="5" max="5" width="12.75" style="61" customWidth="1"/>
    <col min="6" max="16384" width="9" style="61"/>
  </cols>
  <sheetData>
    <row r="1" ht="45" customHeight="1" spans="1:4">
      <c r="A1" s="62" t="str">
        <f>YEAR(封面!$B$7)&amp;"年澄江市社会保险基金支出预算情况表"</f>
        <v>2022年澄江市社会保险基金支出预算情况表</v>
      </c>
      <c r="B1" s="62"/>
      <c r="C1" s="62"/>
      <c r="D1" s="62"/>
    </row>
    <row r="2" ht="20.1" customHeight="1" spans="1:4">
      <c r="A2" s="86" t="s">
        <v>2030</v>
      </c>
      <c r="B2" s="87"/>
      <c r="C2" s="88"/>
      <c r="D2" s="89" t="s">
        <v>2031</v>
      </c>
    </row>
    <row r="3" ht="45" customHeight="1" spans="1:5">
      <c r="A3" s="90" t="s">
        <v>1671</v>
      </c>
      <c r="B3" s="68" t="str">
        <f>YEAR(封面!$B$7)-1&amp;"年执行数"</f>
        <v>2021年执行数</v>
      </c>
      <c r="C3" s="68" t="str">
        <f>YEAR(封面!$B$7)&amp;"年预算数"</f>
        <v>2022年预算数</v>
      </c>
      <c r="D3" s="68" t="s">
        <v>1581</v>
      </c>
      <c r="E3" s="69" t="s">
        <v>14</v>
      </c>
    </row>
    <row r="4" ht="36" customHeight="1" spans="1:5">
      <c r="A4" s="91" t="s">
        <v>1549</v>
      </c>
      <c r="B4" s="83">
        <v>23622</v>
      </c>
      <c r="C4" s="83">
        <v>23061</v>
      </c>
      <c r="D4" s="73">
        <f t="shared" ref="D4:D22" si="0">IF(B4&gt;0,C4/B4-1,IF(B4&lt;0,-(C4/B4-1),""))</f>
        <v>-0.024</v>
      </c>
      <c r="E4" s="74" t="str">
        <f t="shared" ref="E4:E22" si="1">IF(A4&lt;&gt;"",IF(SUM(B4:C4)&lt;&gt;0,"是","否"),"是")</f>
        <v>是</v>
      </c>
    </row>
    <row r="5" ht="36" customHeight="1" spans="1:5">
      <c r="A5" s="92" t="s">
        <v>1550</v>
      </c>
      <c r="B5" s="93">
        <v>7737</v>
      </c>
      <c r="C5" s="93">
        <v>8738</v>
      </c>
      <c r="D5" s="94">
        <f t="shared" si="0"/>
        <v>0.129</v>
      </c>
      <c r="E5" s="74" t="str">
        <f t="shared" si="1"/>
        <v>是</v>
      </c>
    </row>
    <row r="6" ht="36" customHeight="1" spans="1:5">
      <c r="A6" s="91" t="s">
        <v>1551</v>
      </c>
      <c r="B6" s="83">
        <v>13902</v>
      </c>
      <c r="C6" s="83">
        <v>16100</v>
      </c>
      <c r="D6" s="95">
        <f t="shared" si="0"/>
        <v>0.158</v>
      </c>
      <c r="E6" s="74" t="str">
        <f t="shared" si="1"/>
        <v>是</v>
      </c>
    </row>
    <row r="7" ht="36" customHeight="1" spans="1:5">
      <c r="A7" s="92" t="s">
        <v>1550</v>
      </c>
      <c r="B7" s="93">
        <v>13840</v>
      </c>
      <c r="C7" s="96">
        <v>15601</v>
      </c>
      <c r="D7" s="94">
        <f t="shared" si="0"/>
        <v>0.127</v>
      </c>
      <c r="E7" s="74" t="str">
        <f t="shared" si="1"/>
        <v>是</v>
      </c>
    </row>
    <row r="8" s="60" customFormat="1" ht="36" customHeight="1" spans="1:5">
      <c r="A8" s="91" t="s">
        <v>1552</v>
      </c>
      <c r="B8" s="83">
        <v>1503</v>
      </c>
      <c r="C8" s="83">
        <v>1376</v>
      </c>
      <c r="D8" s="95">
        <f t="shared" si="0"/>
        <v>-0.084</v>
      </c>
      <c r="E8" s="74" t="str">
        <f t="shared" si="1"/>
        <v>是</v>
      </c>
    </row>
    <row r="9" s="60" customFormat="1" ht="36" customHeight="1" spans="1:5">
      <c r="A9" s="92" t="s">
        <v>1550</v>
      </c>
      <c r="B9" s="93">
        <v>275</v>
      </c>
      <c r="C9" s="96">
        <v>441</v>
      </c>
      <c r="D9" s="94">
        <f t="shared" si="0"/>
        <v>0.604</v>
      </c>
      <c r="E9" s="74" t="str">
        <f t="shared" si="1"/>
        <v>是</v>
      </c>
    </row>
    <row r="10" s="60" customFormat="1" ht="36" customHeight="1" spans="1:5">
      <c r="A10" s="91" t="s">
        <v>1553</v>
      </c>
      <c r="B10" s="83">
        <v>9715</v>
      </c>
      <c r="C10" s="83">
        <v>10081</v>
      </c>
      <c r="D10" s="95">
        <f t="shared" si="0"/>
        <v>0.038</v>
      </c>
      <c r="E10" s="74" t="str">
        <f t="shared" si="1"/>
        <v>是</v>
      </c>
    </row>
    <row r="11" s="60" customFormat="1" ht="36" customHeight="1" spans="1:5">
      <c r="A11" s="92" t="s">
        <v>1550</v>
      </c>
      <c r="B11" s="93">
        <v>4488</v>
      </c>
      <c r="C11" s="77">
        <v>4983</v>
      </c>
      <c r="D11" s="94">
        <f t="shared" si="0"/>
        <v>0.11</v>
      </c>
      <c r="E11" s="74" t="str">
        <f t="shared" si="1"/>
        <v>是</v>
      </c>
    </row>
    <row r="12" s="60" customFormat="1" ht="36" customHeight="1" spans="1:5">
      <c r="A12" s="91" t="s">
        <v>1554</v>
      </c>
      <c r="B12" s="83">
        <v>890</v>
      </c>
      <c r="C12" s="83">
        <v>1995</v>
      </c>
      <c r="D12" s="95">
        <f t="shared" si="0"/>
        <v>1.242</v>
      </c>
      <c r="E12" s="74" t="str">
        <f t="shared" si="1"/>
        <v>是</v>
      </c>
    </row>
    <row r="13" s="60" customFormat="1" ht="36" customHeight="1" spans="1:5">
      <c r="A13" s="92" t="s">
        <v>1550</v>
      </c>
      <c r="B13" s="93">
        <v>889</v>
      </c>
      <c r="C13" s="77">
        <v>1188</v>
      </c>
      <c r="D13" s="94">
        <f t="shared" si="0"/>
        <v>0.336</v>
      </c>
      <c r="E13" s="74" t="str">
        <f t="shared" si="1"/>
        <v>是</v>
      </c>
    </row>
    <row r="14" s="60" customFormat="1" ht="36" customHeight="1" spans="1:5">
      <c r="A14" s="91" t="s">
        <v>1555</v>
      </c>
      <c r="B14" s="83">
        <v>4567</v>
      </c>
      <c r="C14" s="83">
        <v>5023</v>
      </c>
      <c r="D14" s="95">
        <f t="shared" si="0"/>
        <v>0.1</v>
      </c>
      <c r="E14" s="74" t="str">
        <f t="shared" si="1"/>
        <v>是</v>
      </c>
    </row>
    <row r="15" ht="36" customHeight="1" spans="1:5">
      <c r="A15" s="92" t="s">
        <v>1550</v>
      </c>
      <c r="B15" s="93">
        <v>4561</v>
      </c>
      <c r="C15" s="96">
        <v>5016</v>
      </c>
      <c r="D15" s="94">
        <f t="shared" si="0"/>
        <v>0.1</v>
      </c>
      <c r="E15" s="74" t="str">
        <f t="shared" si="1"/>
        <v>是</v>
      </c>
    </row>
    <row r="16" ht="36" customHeight="1" spans="1:5">
      <c r="A16" s="91" t="s">
        <v>2032</v>
      </c>
      <c r="B16" s="83">
        <v>12019</v>
      </c>
      <c r="C16" s="83">
        <v>15107</v>
      </c>
      <c r="D16" s="95">
        <f t="shared" si="0"/>
        <v>0.257</v>
      </c>
      <c r="E16" s="74" t="str">
        <f t="shared" si="1"/>
        <v>是</v>
      </c>
    </row>
    <row r="17" ht="36" customHeight="1" spans="1:5">
      <c r="A17" s="92" t="s">
        <v>1550</v>
      </c>
      <c r="B17" s="93">
        <v>6568</v>
      </c>
      <c r="C17" s="97">
        <v>6902</v>
      </c>
      <c r="D17" s="94">
        <f t="shared" si="0"/>
        <v>0.051</v>
      </c>
      <c r="E17" s="74" t="str">
        <f t="shared" si="1"/>
        <v>是</v>
      </c>
    </row>
    <row r="18" ht="36" customHeight="1" spans="1:5">
      <c r="A18" s="98" t="s">
        <v>1557</v>
      </c>
      <c r="B18" s="83">
        <v>66218</v>
      </c>
      <c r="C18" s="83">
        <f>C4+C6+C8+C10+C12+C14+C16</f>
        <v>72743</v>
      </c>
      <c r="D18" s="95">
        <f t="shared" si="0"/>
        <v>0.099</v>
      </c>
      <c r="E18" s="74" t="str">
        <f t="shared" si="1"/>
        <v>是</v>
      </c>
    </row>
    <row r="19" ht="36" customHeight="1" spans="1:5">
      <c r="A19" s="92" t="s">
        <v>1558</v>
      </c>
      <c r="B19" s="93">
        <v>38358</v>
      </c>
      <c r="C19" s="93">
        <f>C5+C7+C9+C11+C13+C15+C17</f>
        <v>42869</v>
      </c>
      <c r="D19" s="94">
        <f t="shared" si="0"/>
        <v>0.118</v>
      </c>
      <c r="E19" s="74" t="str">
        <f t="shared" si="1"/>
        <v>是</v>
      </c>
    </row>
    <row r="20" ht="36" customHeight="1" spans="1:5">
      <c r="A20" s="99" t="s">
        <v>1559</v>
      </c>
      <c r="B20" s="83"/>
      <c r="C20" s="83"/>
      <c r="D20" s="95" t="str">
        <f t="shared" si="0"/>
        <v/>
      </c>
      <c r="E20" s="74" t="str">
        <f t="shared" si="1"/>
        <v>否</v>
      </c>
    </row>
    <row r="21" ht="36" customHeight="1" spans="1:5">
      <c r="A21" s="100" t="s">
        <v>1560</v>
      </c>
      <c r="B21" s="83"/>
      <c r="C21" s="83"/>
      <c r="D21" s="95" t="str">
        <f t="shared" si="0"/>
        <v/>
      </c>
      <c r="E21" s="74" t="str">
        <f t="shared" si="1"/>
        <v>否</v>
      </c>
    </row>
    <row r="22" ht="36" customHeight="1" spans="1:5">
      <c r="A22" s="98" t="s">
        <v>1561</v>
      </c>
      <c r="B22" s="83">
        <f>B18+B20+B21</f>
        <v>66218</v>
      </c>
      <c r="C22" s="83">
        <f>C18+C20+C21</f>
        <v>72743</v>
      </c>
      <c r="D22" s="95">
        <f t="shared" si="0"/>
        <v>0.099</v>
      </c>
      <c r="E22" s="74" t="str">
        <f t="shared" si="1"/>
        <v>是</v>
      </c>
    </row>
    <row r="23" spans="2:3">
      <c r="B23" s="85"/>
      <c r="C23" s="85"/>
    </row>
    <row r="24" spans="2:3">
      <c r="B24" s="85"/>
      <c r="C24" s="85"/>
    </row>
    <row r="25" spans="2:3">
      <c r="B25" s="85"/>
      <c r="C25" s="85"/>
    </row>
    <row r="26" spans="2:3">
      <c r="B26" s="85"/>
      <c r="C26" s="85"/>
    </row>
  </sheetData>
  <autoFilter ref="A3:E22">
    <extLst/>
  </autoFilter>
  <mergeCells count="1">
    <mergeCell ref="A1:D1"/>
  </mergeCells>
  <conditionalFormatting sqref="E4:E22">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E23"/>
  <sheetViews>
    <sheetView showGridLines="0" showZeros="0" view="pageBreakPreview" zoomScaleNormal="100" workbookViewId="0">
      <selection activeCell="E1" sqref="E$1:E$1048576"/>
    </sheetView>
  </sheetViews>
  <sheetFormatPr defaultColWidth="9" defaultRowHeight="14.25" outlineLevelCol="4"/>
  <cols>
    <col min="1" max="1" width="45.6333333333333" style="61" customWidth="1"/>
    <col min="2" max="4" width="20.6333333333333" style="61" customWidth="1"/>
    <col min="5" max="16384" width="9" style="61"/>
  </cols>
  <sheetData>
    <row r="1" ht="45" customHeight="1" spans="1:4">
      <c r="A1" s="62" t="str">
        <f>YEAR(封面!$B$7)&amp;"年澄江市社会保险基金结余预算情况表"</f>
        <v>2022年澄江市社会保险基金结余预算情况表</v>
      </c>
      <c r="B1" s="62"/>
      <c r="C1" s="62"/>
      <c r="D1" s="62"/>
    </row>
    <row r="2" ht="20.1" customHeight="1" spans="1:4">
      <c r="A2" s="63" t="s">
        <v>2033</v>
      </c>
      <c r="B2" s="64"/>
      <c r="C2" s="65"/>
      <c r="D2" s="66" t="s">
        <v>1563</v>
      </c>
    </row>
    <row r="3" ht="45" customHeight="1" spans="1:5">
      <c r="A3" s="67" t="s">
        <v>1671</v>
      </c>
      <c r="B3" s="68" t="str">
        <f>YEAR(封面!$B$7)-1&amp;"年执行数"</f>
        <v>2021年执行数</v>
      </c>
      <c r="C3" s="68" t="str">
        <f>YEAR(封面!$B$7)&amp;"年预算数"</f>
        <v>2022年预算数</v>
      </c>
      <c r="D3" s="68" t="s">
        <v>1581</v>
      </c>
      <c r="E3" s="69" t="s">
        <v>14</v>
      </c>
    </row>
    <row r="4" ht="36" customHeight="1" spans="1:5">
      <c r="A4" s="70" t="s">
        <v>1564</v>
      </c>
      <c r="B4" s="71">
        <v>-1000</v>
      </c>
      <c r="C4" s="72"/>
      <c r="D4" s="73">
        <f t="shared" ref="D4:D19" si="0">IF(B4&gt;0,C4/B4-1,IF(B4&lt;0,-(C4/B4-1),""))</f>
        <v>1</v>
      </c>
      <c r="E4" s="74" t="str">
        <f t="shared" ref="E4:E19" si="1">IF(A4&lt;&gt;"",IF(SUM(B4:C4)&lt;&gt;0,"是","否"),"是")</f>
        <v>是</v>
      </c>
    </row>
    <row r="5" ht="36" customHeight="1" spans="1:5">
      <c r="A5" s="75" t="s">
        <v>1565</v>
      </c>
      <c r="B5" s="76">
        <v>3580</v>
      </c>
      <c r="C5" s="77">
        <v>3580</v>
      </c>
      <c r="D5" s="78">
        <f t="shared" si="0"/>
        <v>0</v>
      </c>
      <c r="E5" s="74" t="str">
        <f t="shared" si="1"/>
        <v>是</v>
      </c>
    </row>
    <row r="6" ht="36" customHeight="1" spans="1:5">
      <c r="A6" s="70" t="s">
        <v>1566</v>
      </c>
      <c r="B6" s="79">
        <v>-1466</v>
      </c>
      <c r="C6" s="72">
        <v>839</v>
      </c>
      <c r="D6" s="80">
        <f t="shared" si="0"/>
        <v>1.572</v>
      </c>
      <c r="E6" s="74" t="str">
        <f t="shared" si="1"/>
        <v>是</v>
      </c>
    </row>
    <row r="7" ht="36" customHeight="1" spans="1:5">
      <c r="A7" s="75" t="s">
        <v>1567</v>
      </c>
      <c r="B7" s="81">
        <v>920</v>
      </c>
      <c r="C7" s="77">
        <v>3331</v>
      </c>
      <c r="D7" s="78">
        <f t="shared" si="0"/>
        <v>2.621</v>
      </c>
      <c r="E7" s="74" t="str">
        <f t="shared" si="1"/>
        <v>是</v>
      </c>
    </row>
    <row r="8" s="60" customFormat="1" ht="36" customHeight="1" spans="1:5">
      <c r="A8" s="70" t="s">
        <v>1568</v>
      </c>
      <c r="B8" s="71">
        <v>115</v>
      </c>
      <c r="C8" s="72">
        <v>202</v>
      </c>
      <c r="D8" s="80">
        <f t="shared" si="0"/>
        <v>0.757</v>
      </c>
      <c r="E8" s="74" t="str">
        <f t="shared" si="1"/>
        <v>是</v>
      </c>
    </row>
    <row r="9" s="60" customFormat="1" ht="36" customHeight="1" spans="1:5">
      <c r="A9" s="75" t="s">
        <v>1569</v>
      </c>
      <c r="B9" s="81">
        <v>287</v>
      </c>
      <c r="C9" s="77">
        <v>439</v>
      </c>
      <c r="D9" s="78">
        <f t="shared" si="0"/>
        <v>0.53</v>
      </c>
      <c r="E9" s="74" t="str">
        <f t="shared" si="1"/>
        <v>是</v>
      </c>
    </row>
    <row r="10" s="60" customFormat="1" ht="36" customHeight="1" spans="1:5">
      <c r="A10" s="70" t="s">
        <v>1570</v>
      </c>
      <c r="B10" s="71">
        <v>52</v>
      </c>
      <c r="C10" s="72"/>
      <c r="D10" s="80">
        <f t="shared" si="0"/>
        <v>-1</v>
      </c>
      <c r="E10" s="74" t="str">
        <f t="shared" si="1"/>
        <v>是</v>
      </c>
    </row>
    <row r="11" s="60" customFormat="1" ht="36" customHeight="1" spans="1:5">
      <c r="A11" s="75" t="s">
        <v>1571</v>
      </c>
      <c r="B11" s="81">
        <v>176</v>
      </c>
      <c r="C11" s="77">
        <v>124</v>
      </c>
      <c r="D11" s="78">
        <f t="shared" si="0"/>
        <v>-0.295</v>
      </c>
      <c r="E11" s="74" t="str">
        <f t="shared" si="1"/>
        <v>是</v>
      </c>
    </row>
    <row r="12" s="60" customFormat="1" ht="36" customHeight="1" spans="1:5">
      <c r="A12" s="70" t="s">
        <v>1572</v>
      </c>
      <c r="B12" s="82"/>
      <c r="C12" s="83"/>
      <c r="D12" s="80" t="str">
        <f t="shared" si="0"/>
        <v/>
      </c>
      <c r="E12" s="74" t="str">
        <f t="shared" si="1"/>
        <v>否</v>
      </c>
    </row>
    <row r="13" s="60" customFormat="1" ht="36" customHeight="1" spans="1:5">
      <c r="A13" s="75" t="s">
        <v>1573</v>
      </c>
      <c r="B13" s="81"/>
      <c r="C13" s="77"/>
      <c r="D13" s="78" t="str">
        <f t="shared" si="0"/>
        <v/>
      </c>
      <c r="E13" s="74" t="str">
        <f t="shared" si="1"/>
        <v>否</v>
      </c>
    </row>
    <row r="14" s="60" customFormat="1" ht="36" customHeight="1" spans="1:5">
      <c r="A14" s="70" t="s">
        <v>1574</v>
      </c>
      <c r="B14" s="71">
        <v>1078</v>
      </c>
      <c r="C14" s="72">
        <v>8860</v>
      </c>
      <c r="D14" s="80">
        <f t="shared" si="0"/>
        <v>7.219</v>
      </c>
      <c r="E14" s="74" t="str">
        <f t="shared" si="1"/>
        <v>是</v>
      </c>
    </row>
    <row r="15" s="60" customFormat="1" ht="36" customHeight="1" spans="1:5">
      <c r="A15" s="75" t="s">
        <v>2034</v>
      </c>
      <c r="B15" s="81">
        <v>17133</v>
      </c>
      <c r="C15" s="77">
        <v>38497</v>
      </c>
      <c r="D15" s="78">
        <f t="shared" si="0"/>
        <v>1.247</v>
      </c>
      <c r="E15" s="74" t="str">
        <f t="shared" si="1"/>
        <v>是</v>
      </c>
    </row>
    <row r="16" s="60" customFormat="1" ht="36" customHeight="1" spans="1:5">
      <c r="A16" s="70" t="s">
        <v>2035</v>
      </c>
      <c r="B16" s="82">
        <v>9</v>
      </c>
      <c r="C16" s="72"/>
      <c r="D16" s="78">
        <f t="shared" si="0"/>
        <v>-1</v>
      </c>
      <c r="E16" s="74" t="str">
        <f t="shared" si="1"/>
        <v>是</v>
      </c>
    </row>
    <row r="17" s="60" customFormat="1" ht="36" customHeight="1" spans="1:5">
      <c r="A17" s="75" t="s">
        <v>1577</v>
      </c>
      <c r="B17" s="81">
        <v>19</v>
      </c>
      <c r="C17" s="77">
        <v>10</v>
      </c>
      <c r="D17" s="78">
        <f t="shared" si="0"/>
        <v>-0.474</v>
      </c>
      <c r="E17" s="74" t="str">
        <f t="shared" si="1"/>
        <v>是</v>
      </c>
    </row>
    <row r="18" s="60" customFormat="1" ht="36" customHeight="1" spans="1:5">
      <c r="A18" s="84" t="s">
        <v>2036</v>
      </c>
      <c r="B18" s="71">
        <v>-1212</v>
      </c>
      <c r="C18" s="71">
        <f>C4+C6+C8+C10+C12+C14+C16</f>
        <v>9901</v>
      </c>
      <c r="D18" s="80">
        <f t="shared" si="0"/>
        <v>9.169</v>
      </c>
      <c r="E18" s="74" t="str">
        <f t="shared" si="1"/>
        <v>是</v>
      </c>
    </row>
    <row r="19" s="60" customFormat="1" ht="36" customHeight="1" spans="1:5">
      <c r="A19" s="84" t="s">
        <v>2037</v>
      </c>
      <c r="B19" s="71">
        <f>B5+B7+B9+B11+B13+B15+B17</f>
        <v>22115</v>
      </c>
      <c r="C19" s="71">
        <f>C5+C7+C9+C11+C13+C15+C17</f>
        <v>45981</v>
      </c>
      <c r="D19" s="80">
        <f t="shared" si="0"/>
        <v>1.079</v>
      </c>
      <c r="E19" s="74" t="str">
        <f t="shared" si="1"/>
        <v>是</v>
      </c>
    </row>
    <row r="20" spans="2:3">
      <c r="B20" s="85"/>
      <c r="C20" s="85"/>
    </row>
    <row r="21" spans="2:3">
      <c r="B21" s="85"/>
      <c r="C21" s="85"/>
    </row>
    <row r="22" spans="2:3">
      <c r="B22" s="85"/>
      <c r="C22" s="85"/>
    </row>
    <row r="23" spans="2:3">
      <c r="B23" s="85"/>
      <c r="C23" s="85"/>
    </row>
  </sheetData>
  <autoFilter ref="A3:E19">
    <extLst/>
  </autoFilter>
  <mergeCells count="1">
    <mergeCell ref="A1:D1"/>
  </mergeCells>
  <conditionalFormatting sqref="D5:D17">
    <cfRule type="cellIs" dxfId="4" priority="2" stopIfTrue="1" operator="lessThanOrEqual">
      <formula>-1</formula>
    </cfRule>
  </conditionalFormatting>
  <conditionalFormatting sqref="D18:D19">
    <cfRule type="cellIs" dxfId="4" priority="1" stopIfTrue="1" operator="lessThanOrEqual">
      <formula>-1</formula>
    </cfRule>
  </conditionalFormatting>
  <conditionalFormatting sqref="E4:E19">
    <cfRule type="cellIs" dxfId="4" priority="7"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2"/>
  <sheetViews>
    <sheetView showGridLines="0" view="pageBreakPreview" zoomScale="85" zoomScaleNormal="85" workbookViewId="0">
      <pane xSplit="1" ySplit="5" topLeftCell="B6" activePane="bottomRight" state="frozen"/>
      <selection/>
      <selection pane="topRight"/>
      <selection pane="bottomLeft"/>
      <selection pane="bottomRight" activeCell="D21" sqref="D21"/>
    </sheetView>
  </sheetViews>
  <sheetFormatPr defaultColWidth="9" defaultRowHeight="13.5" outlineLevelCol="3"/>
  <cols>
    <col min="1" max="1" width="50.6333333333333" style="40" customWidth="1"/>
    <col min="2" max="4" width="18.6333333333333" style="40" customWidth="1"/>
    <col min="5" max="16384" width="9" style="40"/>
  </cols>
  <sheetData>
    <row r="1" ht="45" customHeight="1" spans="1:4">
      <c r="A1" s="41" t="str">
        <f>YEAR(封面!$B$7)-1&amp;"年澄江市政府债务限额和余额情况表"</f>
        <v>2021年澄江市政府债务限额和余额情况表</v>
      </c>
      <c r="B1" s="41"/>
      <c r="C1" s="41"/>
      <c r="D1" s="41"/>
    </row>
    <row r="2" s="39" customFormat="1" ht="20.1" customHeight="1" spans="1:4">
      <c r="A2" s="42" t="s">
        <v>2038</v>
      </c>
      <c r="B2" s="43"/>
      <c r="C2" s="43"/>
      <c r="D2" s="44" t="s">
        <v>2039</v>
      </c>
    </row>
    <row r="3" s="39" customFormat="1" ht="45" customHeight="1" spans="1:4">
      <c r="A3" s="9" t="s">
        <v>2040</v>
      </c>
      <c r="B3" s="45" t="s">
        <v>2041</v>
      </c>
      <c r="C3" s="45"/>
      <c r="D3" s="45"/>
    </row>
    <row r="4" ht="45" customHeight="1" spans="1:4">
      <c r="A4" s="9"/>
      <c r="B4" s="9" t="str">
        <f>YEAR(封面!$B$7)-2&amp;"年决算数"</f>
        <v>2020年决算数</v>
      </c>
      <c r="C4" s="9" t="str">
        <f>YEAR(封面!$B$7)-1&amp;"年执行数"</f>
        <v>2021年执行数</v>
      </c>
      <c r="D4" s="46" t="s">
        <v>2042</v>
      </c>
    </row>
    <row r="5" ht="36" customHeight="1" spans="1:4">
      <c r="A5" s="9" t="s">
        <v>2043</v>
      </c>
      <c r="B5" s="9"/>
      <c r="C5" s="9"/>
      <c r="D5" s="9"/>
    </row>
    <row r="6" ht="36" customHeight="1" spans="1:4">
      <c r="A6" s="47" t="s">
        <v>2044</v>
      </c>
      <c r="B6" s="48">
        <v>20.42</v>
      </c>
      <c r="C6" s="49">
        <v>18.03</v>
      </c>
      <c r="D6" s="50">
        <f>IF(B6&lt;&gt;0,C6/B6-1,"")</f>
        <v>-0.117</v>
      </c>
    </row>
    <row r="7" ht="36" customHeight="1" spans="1:4">
      <c r="A7" s="47" t="s">
        <v>2045</v>
      </c>
      <c r="B7" s="48">
        <v>31.98</v>
      </c>
      <c r="C7" s="49">
        <v>31.98</v>
      </c>
      <c r="D7" s="50">
        <f t="shared" ref="D7:D15" si="0">IF(B7&lt;&gt;0,C7/B7-1,"")</f>
        <v>0</v>
      </c>
    </row>
    <row r="8" ht="36" customHeight="1" spans="1:4">
      <c r="A8" s="47" t="s">
        <v>2046</v>
      </c>
      <c r="B8" s="51"/>
      <c r="C8" s="52">
        <v>8.64</v>
      </c>
      <c r="D8" s="50" t="str">
        <f t="shared" si="0"/>
        <v/>
      </c>
    </row>
    <row r="9" ht="36" customHeight="1" spans="1:4">
      <c r="A9" s="53" t="s">
        <v>2047</v>
      </c>
      <c r="B9" s="51"/>
      <c r="C9" s="51"/>
      <c r="D9" s="50" t="str">
        <f t="shared" si="0"/>
        <v/>
      </c>
    </row>
    <row r="10" ht="36" customHeight="1" spans="1:4">
      <c r="A10" s="53" t="s">
        <v>2048</v>
      </c>
      <c r="B10" s="51"/>
      <c r="C10" s="51">
        <v>0.84</v>
      </c>
      <c r="D10" s="50" t="str">
        <f t="shared" si="0"/>
        <v/>
      </c>
    </row>
    <row r="11" ht="36" customHeight="1" spans="1:4">
      <c r="A11" s="53" t="s">
        <v>2049</v>
      </c>
      <c r="B11" s="51"/>
      <c r="C11" s="51">
        <v>7.8</v>
      </c>
      <c r="D11" s="50" t="str">
        <f t="shared" si="0"/>
        <v/>
      </c>
    </row>
    <row r="12" ht="36" customHeight="1" spans="1:4">
      <c r="A12" s="47" t="s">
        <v>2050</v>
      </c>
      <c r="B12" s="51"/>
      <c r="C12" s="51"/>
      <c r="D12" s="50" t="str">
        <f t="shared" si="0"/>
        <v/>
      </c>
    </row>
    <row r="13" ht="36" customHeight="1" spans="1:4">
      <c r="A13" s="47" t="s">
        <v>2051</v>
      </c>
      <c r="B13" s="48">
        <v>2.39</v>
      </c>
      <c r="C13" s="54">
        <v>2.3</v>
      </c>
      <c r="D13" s="50">
        <f t="shared" si="0"/>
        <v>-0.0377</v>
      </c>
    </row>
    <row r="14" ht="36" customHeight="1" spans="1:4">
      <c r="A14" s="47" t="s">
        <v>2052</v>
      </c>
      <c r="B14" s="51"/>
      <c r="C14" s="54"/>
      <c r="D14" s="50" t="str">
        <f t="shared" si="0"/>
        <v/>
      </c>
    </row>
    <row r="15" ht="36" customHeight="1" spans="1:4">
      <c r="A15" s="47" t="s">
        <v>2053</v>
      </c>
      <c r="B15" s="48">
        <v>18.03</v>
      </c>
      <c r="C15" s="49">
        <v>24.37</v>
      </c>
      <c r="D15" s="50">
        <f t="shared" si="0"/>
        <v>0.3516</v>
      </c>
    </row>
    <row r="16" ht="36" customHeight="1" spans="1:4">
      <c r="A16" s="55" t="s">
        <v>2054</v>
      </c>
      <c r="B16" s="55"/>
      <c r="C16" s="55"/>
      <c r="D16" s="55"/>
    </row>
    <row r="17" ht="36" customHeight="1" spans="1:4">
      <c r="A17" s="47" t="s">
        <v>2055</v>
      </c>
      <c r="B17" s="48">
        <v>50.4</v>
      </c>
      <c r="C17" s="49">
        <v>57.55</v>
      </c>
      <c r="D17" s="56">
        <f t="shared" ref="D13:D23" si="1">IF(B17&lt;&gt;0,C17/B17-1,"")</f>
        <v>0.1419</v>
      </c>
    </row>
    <row r="18" ht="36" customHeight="1" spans="1:4">
      <c r="A18" s="47" t="s">
        <v>2056</v>
      </c>
      <c r="B18" s="48">
        <v>65.1</v>
      </c>
      <c r="C18" s="51">
        <v>79.76</v>
      </c>
      <c r="D18" s="56">
        <f t="shared" si="1"/>
        <v>0.2252</v>
      </c>
    </row>
    <row r="19" ht="36" customHeight="1" spans="1:4">
      <c r="A19" s="47" t="s">
        <v>2057</v>
      </c>
      <c r="B19" s="51">
        <v>8.65</v>
      </c>
      <c r="C19" s="51">
        <v>21.46</v>
      </c>
      <c r="D19" s="56">
        <f t="shared" si="1"/>
        <v>1.4809</v>
      </c>
    </row>
    <row r="20" ht="36" customHeight="1" spans="1:4">
      <c r="A20" s="53" t="s">
        <v>2058</v>
      </c>
      <c r="B20" s="51">
        <v>8.3</v>
      </c>
      <c r="C20" s="51">
        <v>14.66</v>
      </c>
      <c r="D20" s="56">
        <f t="shared" si="1"/>
        <v>0.7663</v>
      </c>
    </row>
    <row r="21" ht="36" customHeight="1" spans="1:4">
      <c r="A21" s="53" t="s">
        <v>2059</v>
      </c>
      <c r="B21" s="52">
        <v>0.35</v>
      </c>
      <c r="C21" s="51">
        <v>0.6</v>
      </c>
      <c r="D21" s="56">
        <f t="shared" si="1"/>
        <v>0.7143</v>
      </c>
    </row>
    <row r="22" ht="36" customHeight="1" spans="1:4">
      <c r="A22" s="53" t="s">
        <v>2060</v>
      </c>
      <c r="B22" s="51"/>
      <c r="C22" s="51">
        <v>6.2</v>
      </c>
      <c r="D22" s="56" t="str">
        <f t="shared" si="1"/>
        <v/>
      </c>
    </row>
    <row r="23" ht="36" customHeight="1" spans="1:4">
      <c r="A23" s="47" t="s">
        <v>2061</v>
      </c>
      <c r="B23" s="48">
        <v>1.5</v>
      </c>
      <c r="C23" s="51">
        <v>0.8</v>
      </c>
      <c r="D23" s="56">
        <f t="shared" si="1"/>
        <v>-0.4667</v>
      </c>
    </row>
    <row r="24" ht="36" customHeight="1" spans="1:4">
      <c r="A24" s="57" t="s">
        <v>2062</v>
      </c>
      <c r="B24" s="51"/>
      <c r="C24" s="51"/>
      <c r="D24" s="56"/>
    </row>
    <row r="25" ht="36" customHeight="1" spans="1:4">
      <c r="A25" s="57" t="s">
        <v>2063</v>
      </c>
      <c r="B25" s="48">
        <v>57.55</v>
      </c>
      <c r="C25" s="51">
        <v>78.21</v>
      </c>
      <c r="D25" s="56">
        <f t="shared" ref="D25:D32" si="2">IF(B25&lt;&gt;0,C25/B25-1,"")</f>
        <v>0.359</v>
      </c>
    </row>
    <row r="26" ht="36" customHeight="1" spans="1:4">
      <c r="A26" s="55" t="s">
        <v>1675</v>
      </c>
      <c r="B26" s="55"/>
      <c r="C26" s="55"/>
      <c r="D26" s="55"/>
    </row>
    <row r="27" ht="36" customHeight="1" spans="1:4">
      <c r="A27" s="47" t="s">
        <v>2064</v>
      </c>
      <c r="B27" s="47">
        <f t="shared" ref="B27:B32" si="3">B6+B17</f>
        <v>70.82</v>
      </c>
      <c r="C27" s="47">
        <f t="shared" ref="C27:C32" si="4">C6+C17</f>
        <v>75.58</v>
      </c>
      <c r="D27" s="56">
        <f t="shared" si="2"/>
        <v>0.0672</v>
      </c>
    </row>
    <row r="28" ht="36" customHeight="1" spans="1:4">
      <c r="A28" s="47" t="s">
        <v>2065</v>
      </c>
      <c r="B28" s="47">
        <f t="shared" si="3"/>
        <v>97.08</v>
      </c>
      <c r="C28" s="47">
        <f t="shared" si="4"/>
        <v>111.74</v>
      </c>
      <c r="D28" s="56">
        <f t="shared" si="2"/>
        <v>0.151</v>
      </c>
    </row>
    <row r="29" ht="36" customHeight="1" spans="1:4">
      <c r="A29" s="47" t="s">
        <v>2066</v>
      </c>
      <c r="B29" s="47">
        <f t="shared" si="3"/>
        <v>8.65</v>
      </c>
      <c r="C29" s="47">
        <f t="shared" si="4"/>
        <v>30.1</v>
      </c>
      <c r="D29" s="56">
        <f t="shared" si="2"/>
        <v>2.4798</v>
      </c>
    </row>
    <row r="30" ht="36" customHeight="1" spans="1:4">
      <c r="A30" s="53" t="s">
        <v>2067</v>
      </c>
      <c r="B30" s="47">
        <f t="shared" si="3"/>
        <v>8.3</v>
      </c>
      <c r="C30" s="47">
        <f t="shared" si="4"/>
        <v>14.66</v>
      </c>
      <c r="D30" s="56">
        <f t="shared" si="2"/>
        <v>0.7663</v>
      </c>
    </row>
    <row r="31" ht="36" customHeight="1" spans="1:4">
      <c r="A31" s="53" t="s">
        <v>2068</v>
      </c>
      <c r="B31" s="47">
        <f t="shared" si="3"/>
        <v>0.35</v>
      </c>
      <c r="C31" s="47">
        <f t="shared" si="4"/>
        <v>1.44</v>
      </c>
      <c r="D31" s="56">
        <f t="shared" si="2"/>
        <v>3.1143</v>
      </c>
    </row>
    <row r="32" ht="36" customHeight="1" spans="1:4">
      <c r="A32" s="53" t="s">
        <v>2069</v>
      </c>
      <c r="B32" s="47">
        <f t="shared" si="3"/>
        <v>0</v>
      </c>
      <c r="C32" s="47">
        <f t="shared" si="4"/>
        <v>14</v>
      </c>
      <c r="D32" s="56" t="str">
        <f t="shared" si="2"/>
        <v/>
      </c>
    </row>
    <row r="33" ht="36" customHeight="1" spans="1:4">
      <c r="A33" s="47" t="s">
        <v>2050</v>
      </c>
      <c r="B33" s="47">
        <f>B12</f>
        <v>0</v>
      </c>
      <c r="C33" s="47">
        <f>C12</f>
        <v>0</v>
      </c>
      <c r="D33" s="56"/>
    </row>
    <row r="34" ht="36" customHeight="1" spans="1:4">
      <c r="A34" s="47" t="s">
        <v>2070</v>
      </c>
      <c r="B34" s="47">
        <f>B13+B23</f>
        <v>3.89</v>
      </c>
      <c r="C34" s="47">
        <f>C13+C23</f>
        <v>3.1</v>
      </c>
      <c r="D34" s="56">
        <f>IF(B34&lt;&gt;0,C34/B34-1,"")</f>
        <v>-0.2031</v>
      </c>
    </row>
    <row r="35" ht="36" customHeight="1" spans="1:4">
      <c r="A35" s="47" t="s">
        <v>2071</v>
      </c>
      <c r="B35" s="47">
        <f>B24+B14</f>
        <v>0</v>
      </c>
      <c r="C35" s="47">
        <f>C24+C14</f>
        <v>0</v>
      </c>
      <c r="D35" s="56"/>
    </row>
    <row r="36" ht="45" customHeight="1" spans="1:4">
      <c r="A36" s="47" t="s">
        <v>2072</v>
      </c>
      <c r="B36" s="47">
        <f>B15+B25</f>
        <v>75.58</v>
      </c>
      <c r="C36" s="47">
        <f>C15+C25</f>
        <v>102.58</v>
      </c>
      <c r="D36" s="56">
        <f>IF(B36&lt;&gt;0,C36/B36-1,"")</f>
        <v>0.3572</v>
      </c>
    </row>
    <row r="37" ht="103" customHeight="1" spans="1:4">
      <c r="A37" s="58"/>
      <c r="B37" s="58"/>
      <c r="C37" s="58"/>
      <c r="D37" s="58"/>
    </row>
    <row r="38" spans="2:3">
      <c r="B38" s="59"/>
      <c r="C38" s="59"/>
    </row>
    <row r="39" spans="2:3">
      <c r="B39" s="59"/>
      <c r="C39" s="59"/>
    </row>
    <row r="40" spans="2:3">
      <c r="B40" s="59"/>
      <c r="C40" s="59"/>
    </row>
    <row r="41" spans="2:3">
      <c r="B41" s="59"/>
      <c r="C41" s="59"/>
    </row>
    <row r="42" spans="2:3">
      <c r="B42" s="59"/>
      <c r="C42" s="59"/>
    </row>
  </sheetData>
  <mergeCells count="7">
    <mergeCell ref="A1:D1"/>
    <mergeCell ref="B3:D3"/>
    <mergeCell ref="A5:D5"/>
    <mergeCell ref="A16:D16"/>
    <mergeCell ref="A26:D26"/>
    <mergeCell ref="A37:D37"/>
    <mergeCell ref="A3:A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24"/>
  <sheetViews>
    <sheetView showGridLines="0" showZeros="0" view="pageBreakPreview" zoomScale="70" zoomScaleNormal="70" workbookViewId="0">
      <pane xSplit="1" ySplit="4" topLeftCell="B5" activePane="bottomRight" state="frozen"/>
      <selection/>
      <selection pane="topRight"/>
      <selection pane="bottomLeft"/>
      <selection pane="bottomRight" activeCell="F25" sqref="F25"/>
    </sheetView>
  </sheetViews>
  <sheetFormatPr defaultColWidth="9" defaultRowHeight="13.5"/>
  <cols>
    <col min="1" max="1" width="43.6333333333333" style="21" customWidth="1"/>
    <col min="2" max="4" width="20.6333333333333" style="21" customWidth="1"/>
    <col min="5" max="5" width="43.6333333333333" style="21" customWidth="1"/>
    <col min="6" max="8" width="20.6333333333333" style="21" customWidth="1"/>
    <col min="9" max="9" width="43.6333333333333" style="21" customWidth="1"/>
    <col min="10" max="12" width="20.6333333333333" style="21" customWidth="1"/>
    <col min="13" max="16384" width="9" style="21"/>
  </cols>
  <sheetData>
    <row r="1" s="21" customFormat="1" ht="45" customHeight="1" spans="1:12">
      <c r="A1" s="23" t="str">
        <f>YEAR(封面!$B$7)-1&amp;"年澄江市地方政府债务投向情况表"</f>
        <v>2021年澄江市地方政府债务投向情况表</v>
      </c>
      <c r="B1" s="23"/>
      <c r="C1" s="23"/>
      <c r="D1" s="23"/>
      <c r="E1" s="23" t="str">
        <f>YEAR(封面!$B$7)-1&amp;"年澄江市地方政府债务投向情况表"</f>
        <v>2021年澄江市地方政府债务投向情况表</v>
      </c>
      <c r="F1" s="23"/>
      <c r="G1" s="23"/>
      <c r="H1" s="23"/>
      <c r="I1" s="23" t="str">
        <f>YEAR(封面!$B$7)-1&amp;"年澄江市地方政府债务投向情况表"</f>
        <v>2021年澄江市地方政府债务投向情况表</v>
      </c>
      <c r="J1" s="23"/>
      <c r="K1" s="23"/>
      <c r="L1" s="23"/>
    </row>
    <row r="2" s="21" customFormat="1" ht="20.1" customHeight="1" spans="1:12">
      <c r="A2" s="24" t="s">
        <v>2073</v>
      </c>
      <c r="B2" s="25"/>
      <c r="C2" s="26"/>
      <c r="D2" s="27" t="s">
        <v>2074</v>
      </c>
      <c r="E2" s="24" t="s">
        <v>2073</v>
      </c>
      <c r="F2" s="26"/>
      <c r="G2" s="26"/>
      <c r="H2" s="27" t="s">
        <v>2074</v>
      </c>
      <c r="I2" s="24" t="s">
        <v>2073</v>
      </c>
      <c r="J2" s="26"/>
      <c r="K2" s="26"/>
      <c r="L2" s="27" t="s">
        <v>2074</v>
      </c>
    </row>
    <row r="3" s="22" customFormat="1" ht="36" customHeight="1" spans="1:12">
      <c r="A3" s="28" t="s">
        <v>2075</v>
      </c>
      <c r="B3" s="28" t="s">
        <v>2076</v>
      </c>
      <c r="C3" s="28"/>
      <c r="D3" s="28"/>
      <c r="E3" s="28" t="s">
        <v>2075</v>
      </c>
      <c r="F3" s="28" t="s">
        <v>2077</v>
      </c>
      <c r="G3" s="28"/>
      <c r="H3" s="28"/>
      <c r="I3" s="28" t="s">
        <v>2075</v>
      </c>
      <c r="J3" s="28" t="s">
        <v>2078</v>
      </c>
      <c r="K3" s="28"/>
      <c r="L3" s="28"/>
    </row>
    <row r="4" s="22" customFormat="1" ht="36" customHeight="1" spans="1:12">
      <c r="A4" s="28"/>
      <c r="B4" s="9" t="str">
        <f>YEAR(封面!$B$7)-2&amp;"年决算数"</f>
        <v>2020年决算数</v>
      </c>
      <c r="C4" s="9" t="str">
        <f>YEAR(封面!$B$7)-1&amp;"年执行数"</f>
        <v>2021年执行数</v>
      </c>
      <c r="D4" s="29" t="str">
        <f>YEAR(封面!$B$7)-1&amp;"年增减变化"</f>
        <v>2021年增减变化</v>
      </c>
      <c r="E4" s="28"/>
      <c r="F4" s="9" t="str">
        <f>YEAR(封面!$B$7)-2&amp;"年决算数"</f>
        <v>2020年决算数</v>
      </c>
      <c r="G4" s="9" t="str">
        <f>YEAR(封面!$B$7)-1&amp;"年执行数"</f>
        <v>2021年执行数</v>
      </c>
      <c r="H4" s="29" t="str">
        <f>YEAR(封面!$B$7)-1&amp;"年增减变化"</f>
        <v>2021年增减变化</v>
      </c>
      <c r="I4" s="28"/>
      <c r="J4" s="9" t="str">
        <f>YEAR(封面!$B$7)-2&amp;"年决算数"</f>
        <v>2020年决算数</v>
      </c>
      <c r="K4" s="9" t="str">
        <f>YEAR(封面!$B$7)-1&amp;"年执行数"</f>
        <v>2021年执行数</v>
      </c>
      <c r="L4" s="29" t="str">
        <f>YEAR(封面!$B$7)-1&amp;"年增减变化"</f>
        <v>2021年增减变化</v>
      </c>
    </row>
    <row r="5" s="21" customFormat="1" ht="36" customHeight="1" spans="1:12">
      <c r="A5" s="30" t="s">
        <v>2079</v>
      </c>
      <c r="B5" s="31">
        <f t="shared" ref="B5:B24" si="0">F5+J5</f>
        <v>1.08</v>
      </c>
      <c r="C5" s="32">
        <f t="shared" ref="C5:C24" si="1">G5+K5</f>
        <v>5.54</v>
      </c>
      <c r="D5" s="32">
        <f t="shared" ref="D5:D24" si="2">C5-B5</f>
        <v>4.46</v>
      </c>
      <c r="E5" s="33" t="s">
        <v>2079</v>
      </c>
      <c r="F5" s="31">
        <f t="shared" ref="F5:K5" si="3">SUM(F6:F9)</f>
        <v>0.48</v>
      </c>
      <c r="G5" s="32">
        <f t="shared" si="3"/>
        <v>0.48</v>
      </c>
      <c r="H5" s="32">
        <f t="shared" ref="H5:H24" si="4">G5-F5</f>
        <v>0</v>
      </c>
      <c r="I5" s="33" t="s">
        <v>2079</v>
      </c>
      <c r="J5" s="31">
        <f t="shared" si="3"/>
        <v>0.6</v>
      </c>
      <c r="K5" s="32">
        <f t="shared" si="3"/>
        <v>5.06</v>
      </c>
      <c r="L5" s="32">
        <f t="shared" ref="L5:L24" si="5">K5-J5</f>
        <v>4.46</v>
      </c>
    </row>
    <row r="6" s="21" customFormat="1" ht="36" customHeight="1" spans="1:16">
      <c r="A6" s="34" t="s">
        <v>2080</v>
      </c>
      <c r="B6" s="35">
        <f t="shared" si="0"/>
        <v>0</v>
      </c>
      <c r="C6" s="36">
        <f t="shared" si="1"/>
        <v>0</v>
      </c>
      <c r="D6" s="36">
        <f t="shared" si="2"/>
        <v>0</v>
      </c>
      <c r="E6" s="37" t="s">
        <v>2080</v>
      </c>
      <c r="F6" s="36"/>
      <c r="G6" s="36"/>
      <c r="H6" s="36">
        <f t="shared" si="4"/>
        <v>0</v>
      </c>
      <c r="I6" s="37" t="s">
        <v>2080</v>
      </c>
      <c r="J6" s="35"/>
      <c r="K6" s="36"/>
      <c r="L6" s="36">
        <f t="shared" si="5"/>
        <v>0</v>
      </c>
      <c r="P6" s="21" t="s">
        <v>4</v>
      </c>
    </row>
    <row r="7" s="21" customFormat="1" ht="36" customHeight="1" spans="1:12">
      <c r="A7" s="34" t="s">
        <v>2081</v>
      </c>
      <c r="B7" s="35">
        <f t="shared" si="0"/>
        <v>0.72</v>
      </c>
      <c r="C7" s="36">
        <f t="shared" si="1"/>
        <v>2.99</v>
      </c>
      <c r="D7" s="36">
        <f t="shared" si="2"/>
        <v>2.27</v>
      </c>
      <c r="E7" s="37" t="s">
        <v>2081</v>
      </c>
      <c r="F7" s="35">
        <v>0.16</v>
      </c>
      <c r="G7" s="36">
        <v>0.16</v>
      </c>
      <c r="H7" s="36">
        <f t="shared" si="4"/>
        <v>0</v>
      </c>
      <c r="I7" s="37" t="s">
        <v>2081</v>
      </c>
      <c r="J7" s="35">
        <v>0.56</v>
      </c>
      <c r="K7" s="36">
        <v>2.83</v>
      </c>
      <c r="L7" s="36">
        <f t="shared" si="5"/>
        <v>2.27</v>
      </c>
    </row>
    <row r="8" s="21" customFormat="1" ht="36" customHeight="1" spans="1:12">
      <c r="A8" s="34" t="s">
        <v>2082</v>
      </c>
      <c r="B8" s="35">
        <f t="shared" si="0"/>
        <v>0</v>
      </c>
      <c r="C8" s="36">
        <f t="shared" si="1"/>
        <v>0</v>
      </c>
      <c r="D8" s="36">
        <f t="shared" si="2"/>
        <v>0</v>
      </c>
      <c r="E8" s="37" t="s">
        <v>2082</v>
      </c>
      <c r="F8" s="36"/>
      <c r="G8" s="36"/>
      <c r="H8" s="36">
        <f t="shared" si="4"/>
        <v>0</v>
      </c>
      <c r="I8" s="37" t="s">
        <v>2082</v>
      </c>
      <c r="J8" s="35"/>
      <c r="K8" s="36"/>
      <c r="L8" s="36">
        <f t="shared" si="5"/>
        <v>0</v>
      </c>
    </row>
    <row r="9" s="21" customFormat="1" ht="36" customHeight="1" spans="1:12">
      <c r="A9" s="34" t="s">
        <v>2083</v>
      </c>
      <c r="B9" s="35">
        <f t="shared" si="0"/>
        <v>0.36</v>
      </c>
      <c r="C9" s="36">
        <f t="shared" si="1"/>
        <v>2.55</v>
      </c>
      <c r="D9" s="36">
        <f t="shared" si="2"/>
        <v>2.19</v>
      </c>
      <c r="E9" s="37" t="s">
        <v>2083</v>
      </c>
      <c r="F9" s="35">
        <v>0.32</v>
      </c>
      <c r="G9" s="36">
        <v>0.32</v>
      </c>
      <c r="H9" s="36">
        <f t="shared" si="4"/>
        <v>0</v>
      </c>
      <c r="I9" s="37" t="s">
        <v>2083</v>
      </c>
      <c r="J9" s="35">
        <v>0.04</v>
      </c>
      <c r="K9" s="36">
        <v>2.23</v>
      </c>
      <c r="L9" s="36">
        <f t="shared" si="5"/>
        <v>2.19</v>
      </c>
    </row>
    <row r="10" s="21" customFormat="1" ht="36" customHeight="1" spans="1:12">
      <c r="A10" s="34" t="s">
        <v>2084</v>
      </c>
      <c r="B10" s="35">
        <f t="shared" si="0"/>
        <v>0</v>
      </c>
      <c r="C10" s="36">
        <f t="shared" si="1"/>
        <v>0</v>
      </c>
      <c r="D10" s="36">
        <f t="shared" si="2"/>
        <v>0</v>
      </c>
      <c r="E10" s="37" t="s">
        <v>2084</v>
      </c>
      <c r="F10" s="36"/>
      <c r="G10" s="36"/>
      <c r="H10" s="36">
        <f t="shared" si="4"/>
        <v>0</v>
      </c>
      <c r="I10" s="37" t="s">
        <v>2084</v>
      </c>
      <c r="J10" s="35"/>
      <c r="K10" s="36"/>
      <c r="L10" s="36">
        <f t="shared" si="5"/>
        <v>0</v>
      </c>
    </row>
    <row r="11" s="21" customFormat="1" ht="36" customHeight="1" spans="1:12">
      <c r="A11" s="34" t="s">
        <v>2085</v>
      </c>
      <c r="B11" s="35">
        <f t="shared" si="0"/>
        <v>0</v>
      </c>
      <c r="C11" s="36">
        <f t="shared" si="1"/>
        <v>0</v>
      </c>
      <c r="D11" s="36">
        <f t="shared" si="2"/>
        <v>0</v>
      </c>
      <c r="E11" s="37" t="s">
        <v>2085</v>
      </c>
      <c r="F11" s="36"/>
      <c r="G11" s="36"/>
      <c r="H11" s="36">
        <f t="shared" si="4"/>
        <v>0</v>
      </c>
      <c r="I11" s="37" t="s">
        <v>2085</v>
      </c>
      <c r="J11" s="35"/>
      <c r="K11" s="36"/>
      <c r="L11" s="36">
        <f t="shared" si="5"/>
        <v>0</v>
      </c>
    </row>
    <row r="12" s="21" customFormat="1" ht="36" customHeight="1" spans="1:12">
      <c r="A12" s="34" t="s">
        <v>2086</v>
      </c>
      <c r="B12" s="35">
        <f t="shared" si="0"/>
        <v>0</v>
      </c>
      <c r="C12" s="36">
        <f t="shared" si="1"/>
        <v>0</v>
      </c>
      <c r="D12" s="36">
        <f t="shared" si="2"/>
        <v>0</v>
      </c>
      <c r="E12" s="37" t="s">
        <v>2086</v>
      </c>
      <c r="F12" s="36"/>
      <c r="G12" s="36"/>
      <c r="H12" s="36">
        <f t="shared" si="4"/>
        <v>0</v>
      </c>
      <c r="I12" s="37" t="s">
        <v>2086</v>
      </c>
      <c r="J12" s="35"/>
      <c r="K12" s="36"/>
      <c r="L12" s="36">
        <f t="shared" si="5"/>
        <v>0</v>
      </c>
    </row>
    <row r="13" s="21" customFormat="1" ht="36" customHeight="1" spans="1:12">
      <c r="A13" s="30" t="s">
        <v>2087</v>
      </c>
      <c r="B13" s="31">
        <f t="shared" si="0"/>
        <v>6.1</v>
      </c>
      <c r="C13" s="32">
        <f t="shared" si="1"/>
        <v>6.1</v>
      </c>
      <c r="D13" s="32">
        <f t="shared" si="2"/>
        <v>0</v>
      </c>
      <c r="E13" s="33" t="s">
        <v>2087</v>
      </c>
      <c r="F13" s="32"/>
      <c r="G13" s="32"/>
      <c r="H13" s="32">
        <f t="shared" si="4"/>
        <v>0</v>
      </c>
      <c r="I13" s="33" t="s">
        <v>2087</v>
      </c>
      <c r="J13" s="31">
        <v>6.1</v>
      </c>
      <c r="K13" s="32">
        <v>6.1</v>
      </c>
      <c r="L13" s="32">
        <f t="shared" si="5"/>
        <v>0</v>
      </c>
    </row>
    <row r="14" s="21" customFormat="1" ht="36" customHeight="1" spans="1:12">
      <c r="A14" s="30" t="s">
        <v>2088</v>
      </c>
      <c r="B14" s="31">
        <f t="shared" si="0"/>
        <v>45.76</v>
      </c>
      <c r="C14" s="32">
        <f t="shared" si="1"/>
        <v>50.31</v>
      </c>
      <c r="D14" s="32">
        <f t="shared" si="2"/>
        <v>4.55</v>
      </c>
      <c r="E14" s="33" t="s">
        <v>2088</v>
      </c>
      <c r="F14" s="31">
        <v>9.06</v>
      </c>
      <c r="G14" s="32">
        <v>7.61</v>
      </c>
      <c r="H14" s="32">
        <f t="shared" si="4"/>
        <v>-1.45</v>
      </c>
      <c r="I14" s="33" t="s">
        <v>2088</v>
      </c>
      <c r="J14" s="31">
        <f>SUM(J15:J17)</f>
        <v>36.7</v>
      </c>
      <c r="K14" s="32">
        <v>42.7</v>
      </c>
      <c r="L14" s="32">
        <f t="shared" si="5"/>
        <v>6</v>
      </c>
    </row>
    <row r="15" s="21" customFormat="1" ht="36" customHeight="1" spans="1:12">
      <c r="A15" s="34" t="s">
        <v>2089</v>
      </c>
      <c r="B15" s="35">
        <f t="shared" si="0"/>
        <v>0.01</v>
      </c>
      <c r="C15" s="36">
        <f t="shared" si="1"/>
        <v>0.01</v>
      </c>
      <c r="D15" s="36">
        <f t="shared" si="2"/>
        <v>0</v>
      </c>
      <c r="E15" s="37" t="s">
        <v>2089</v>
      </c>
      <c r="F15" s="35">
        <v>0.01</v>
      </c>
      <c r="G15" s="36">
        <v>0.01</v>
      </c>
      <c r="H15" s="36">
        <f t="shared" si="4"/>
        <v>0</v>
      </c>
      <c r="I15" s="37" t="s">
        <v>2089</v>
      </c>
      <c r="J15" s="35"/>
      <c r="K15" s="36"/>
      <c r="L15" s="36">
        <f t="shared" si="5"/>
        <v>0</v>
      </c>
    </row>
    <row r="16" s="21" customFormat="1" ht="36" customHeight="1" spans="1:12">
      <c r="A16" s="34" t="s">
        <v>2090</v>
      </c>
      <c r="B16" s="35">
        <f t="shared" si="0"/>
        <v>1.18</v>
      </c>
      <c r="C16" s="36">
        <f t="shared" si="1"/>
        <v>1.08</v>
      </c>
      <c r="D16" s="36">
        <f t="shared" si="2"/>
        <v>-0.1</v>
      </c>
      <c r="E16" s="37" t="s">
        <v>2090</v>
      </c>
      <c r="F16" s="35">
        <v>1.18</v>
      </c>
      <c r="G16" s="36">
        <v>1.08</v>
      </c>
      <c r="H16" s="36">
        <f t="shared" si="4"/>
        <v>-0.1</v>
      </c>
      <c r="I16" s="37" t="s">
        <v>2090</v>
      </c>
      <c r="J16" s="35"/>
      <c r="K16" s="36">
        <f>K14-K15-K17</f>
        <v>0</v>
      </c>
      <c r="L16" s="36">
        <f t="shared" si="5"/>
        <v>0</v>
      </c>
    </row>
    <row r="17" s="21" customFormat="1" ht="36" customHeight="1" spans="1:12">
      <c r="A17" s="34" t="s">
        <v>2091</v>
      </c>
      <c r="B17" s="35">
        <f t="shared" si="0"/>
        <v>44.57</v>
      </c>
      <c r="C17" s="36">
        <f t="shared" si="1"/>
        <v>49.22</v>
      </c>
      <c r="D17" s="36">
        <f t="shared" si="2"/>
        <v>4.65</v>
      </c>
      <c r="E17" s="37" t="s">
        <v>2091</v>
      </c>
      <c r="F17" s="35">
        <v>7.87</v>
      </c>
      <c r="G17" s="36">
        <v>6.52</v>
      </c>
      <c r="H17" s="36">
        <f t="shared" si="4"/>
        <v>-1.35</v>
      </c>
      <c r="I17" s="37" t="s">
        <v>2091</v>
      </c>
      <c r="J17" s="35">
        <v>36.7</v>
      </c>
      <c r="K17" s="36">
        <v>42.7</v>
      </c>
      <c r="L17" s="36">
        <f t="shared" si="5"/>
        <v>6</v>
      </c>
    </row>
    <row r="18" s="21" customFormat="1" ht="36" customHeight="1" spans="1:12">
      <c r="A18" s="30" t="s">
        <v>2092</v>
      </c>
      <c r="B18" s="31">
        <f t="shared" si="0"/>
        <v>12.23</v>
      </c>
      <c r="C18" s="32">
        <f t="shared" si="1"/>
        <v>12.23</v>
      </c>
      <c r="D18" s="32">
        <f t="shared" si="2"/>
        <v>0</v>
      </c>
      <c r="E18" s="33" t="s">
        <v>2092</v>
      </c>
      <c r="F18" s="31">
        <v>3.93</v>
      </c>
      <c r="G18" s="32">
        <v>3.93</v>
      </c>
      <c r="H18" s="32">
        <f t="shared" si="4"/>
        <v>0</v>
      </c>
      <c r="I18" s="33" t="s">
        <v>2092</v>
      </c>
      <c r="J18" s="31">
        <v>8.3</v>
      </c>
      <c r="K18" s="32">
        <v>8.3</v>
      </c>
      <c r="L18" s="32">
        <f t="shared" si="5"/>
        <v>0</v>
      </c>
    </row>
    <row r="19" s="21" customFormat="1" ht="36" customHeight="1" spans="1:12">
      <c r="A19" s="30" t="s">
        <v>2093</v>
      </c>
      <c r="B19" s="31">
        <f t="shared" si="0"/>
        <v>0.64</v>
      </c>
      <c r="C19" s="32">
        <f t="shared" si="1"/>
        <v>4.64</v>
      </c>
      <c r="D19" s="32">
        <f t="shared" si="2"/>
        <v>4</v>
      </c>
      <c r="E19" s="33" t="s">
        <v>2093</v>
      </c>
      <c r="F19" s="31">
        <v>0.64</v>
      </c>
      <c r="G19" s="32">
        <v>0.64</v>
      </c>
      <c r="H19" s="32">
        <f t="shared" si="4"/>
        <v>0</v>
      </c>
      <c r="I19" s="33" t="s">
        <v>2093</v>
      </c>
      <c r="J19" s="31"/>
      <c r="K19" s="32">
        <v>4</v>
      </c>
      <c r="L19" s="32">
        <f t="shared" si="5"/>
        <v>4</v>
      </c>
    </row>
    <row r="20" s="21" customFormat="1" ht="36" customHeight="1" spans="1:12">
      <c r="A20" s="30" t="s">
        <v>2094</v>
      </c>
      <c r="B20" s="31">
        <f t="shared" si="0"/>
        <v>0.09</v>
      </c>
      <c r="C20" s="32">
        <f t="shared" si="1"/>
        <v>0.09</v>
      </c>
      <c r="D20" s="32">
        <f t="shared" si="2"/>
        <v>0</v>
      </c>
      <c r="E20" s="33" t="s">
        <v>2094</v>
      </c>
      <c r="F20" s="31">
        <v>0.09</v>
      </c>
      <c r="G20" s="32">
        <v>0.09</v>
      </c>
      <c r="H20" s="32">
        <f t="shared" si="4"/>
        <v>0</v>
      </c>
      <c r="I20" s="33" t="s">
        <v>2094</v>
      </c>
      <c r="J20" s="35"/>
      <c r="K20" s="32"/>
      <c r="L20" s="32">
        <f t="shared" si="5"/>
        <v>0</v>
      </c>
    </row>
    <row r="21" s="21" customFormat="1" ht="36" customHeight="1" spans="1:12">
      <c r="A21" s="34" t="s">
        <v>2095</v>
      </c>
      <c r="B21" s="35">
        <f t="shared" si="0"/>
        <v>0.02</v>
      </c>
      <c r="C21" s="36">
        <f t="shared" si="1"/>
        <v>0.02</v>
      </c>
      <c r="D21" s="36">
        <f t="shared" si="2"/>
        <v>0</v>
      </c>
      <c r="E21" s="37" t="s">
        <v>2095</v>
      </c>
      <c r="F21" s="35">
        <v>0.02</v>
      </c>
      <c r="G21" s="36">
        <v>0.02</v>
      </c>
      <c r="H21" s="36">
        <f t="shared" si="4"/>
        <v>0</v>
      </c>
      <c r="I21" s="37" t="s">
        <v>2095</v>
      </c>
      <c r="J21" s="35"/>
      <c r="K21" s="36"/>
      <c r="L21" s="36">
        <f t="shared" si="5"/>
        <v>0</v>
      </c>
    </row>
    <row r="22" s="21" customFormat="1" ht="36" customHeight="1" spans="1:12">
      <c r="A22" s="34" t="s">
        <v>2096</v>
      </c>
      <c r="B22" s="35">
        <f t="shared" si="0"/>
        <v>0</v>
      </c>
      <c r="C22" s="36">
        <f t="shared" si="1"/>
        <v>0</v>
      </c>
      <c r="D22" s="36">
        <f t="shared" si="2"/>
        <v>0</v>
      </c>
      <c r="E22" s="37" t="s">
        <v>2096</v>
      </c>
      <c r="F22" s="35"/>
      <c r="G22" s="36"/>
      <c r="H22" s="36">
        <f t="shared" si="4"/>
        <v>0</v>
      </c>
      <c r="I22" s="37" t="s">
        <v>2096</v>
      </c>
      <c r="J22" s="35"/>
      <c r="K22" s="36"/>
      <c r="L22" s="36">
        <f t="shared" si="5"/>
        <v>0</v>
      </c>
    </row>
    <row r="23" s="21" customFormat="1" ht="36" customHeight="1" spans="1:12">
      <c r="A23" s="30" t="s">
        <v>2097</v>
      </c>
      <c r="B23" s="31">
        <f t="shared" si="0"/>
        <v>9.68</v>
      </c>
      <c r="C23" s="32">
        <f t="shared" si="1"/>
        <v>23.67</v>
      </c>
      <c r="D23" s="32">
        <f t="shared" si="2"/>
        <v>13.99</v>
      </c>
      <c r="E23" s="33" t="s">
        <v>2097</v>
      </c>
      <c r="F23" s="31">
        <v>3.83</v>
      </c>
      <c r="G23" s="32">
        <v>11.62</v>
      </c>
      <c r="H23" s="32">
        <f t="shared" si="4"/>
        <v>7.79</v>
      </c>
      <c r="I23" s="33" t="s">
        <v>2097</v>
      </c>
      <c r="J23" s="31">
        <v>5.85</v>
      </c>
      <c r="K23" s="32">
        <v>12.05</v>
      </c>
      <c r="L23" s="32">
        <f t="shared" si="5"/>
        <v>6.2</v>
      </c>
    </row>
    <row r="24" s="22" customFormat="1" ht="36" customHeight="1" spans="1:12">
      <c r="A24" s="38" t="s">
        <v>1675</v>
      </c>
      <c r="B24" s="31">
        <f t="shared" si="0"/>
        <v>75.58</v>
      </c>
      <c r="C24" s="32">
        <f t="shared" si="1"/>
        <v>102.58</v>
      </c>
      <c r="D24" s="32">
        <f t="shared" si="2"/>
        <v>27</v>
      </c>
      <c r="E24" s="28" t="s">
        <v>1675</v>
      </c>
      <c r="F24" s="32">
        <f>F5+F13+F14+F23+F18+F19+F20</f>
        <v>18.03</v>
      </c>
      <c r="G24" s="32">
        <f t="shared" ref="G24:K24" si="6">G5+G13+G14+G18+G19+G20+G23</f>
        <v>24.37</v>
      </c>
      <c r="H24" s="32">
        <f t="shared" si="4"/>
        <v>6.34</v>
      </c>
      <c r="I24" s="28" t="s">
        <v>1675</v>
      </c>
      <c r="J24" s="31">
        <f t="shared" si="6"/>
        <v>57.55</v>
      </c>
      <c r="K24" s="32">
        <f t="shared" si="6"/>
        <v>78.21</v>
      </c>
      <c r="L24" s="32">
        <f t="shared" si="5"/>
        <v>20.66</v>
      </c>
    </row>
  </sheetData>
  <mergeCells count="9">
    <mergeCell ref="A1:D1"/>
    <mergeCell ref="E1:H1"/>
    <mergeCell ref="I1:L1"/>
    <mergeCell ref="B3:D3"/>
    <mergeCell ref="F3:H3"/>
    <mergeCell ref="J3:L3"/>
    <mergeCell ref="A3:A4"/>
    <mergeCell ref="E3:E4"/>
    <mergeCell ref="I3:I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7"/>
  <sheetViews>
    <sheetView showGridLines="0" view="pageBreakPreview" zoomScale="85" zoomScaleNormal="85" topLeftCell="A11" workbookViewId="0">
      <selection activeCell="D6" sqref="D6:D15"/>
    </sheetView>
  </sheetViews>
  <sheetFormatPr defaultColWidth="9" defaultRowHeight="13.5" outlineLevelCol="4"/>
  <cols>
    <col min="1" max="1" width="52.25" style="3" customWidth="1"/>
    <col min="2" max="4" width="18.6333333333333" style="3" customWidth="1"/>
    <col min="5" max="247" width="9" style="3"/>
    <col min="248" max="248" width="45.8833333333333" style="3" customWidth="1"/>
    <col min="249" max="249" width="12.3833333333333" style="3" customWidth="1"/>
    <col min="250" max="250" width="13.5" style="3" customWidth="1"/>
    <col min="251" max="251" width="13.8833333333333" style="3" customWidth="1"/>
    <col min="252" max="252" width="15" style="3" customWidth="1"/>
    <col min="253" max="253" width="20.5" style="3" customWidth="1"/>
    <col min="254" max="503" width="9" style="3"/>
    <col min="504" max="504" width="45.8833333333333" style="3" customWidth="1"/>
    <col min="505" max="505" width="12.3833333333333" style="3" customWidth="1"/>
    <col min="506" max="506" width="13.5" style="3" customWidth="1"/>
    <col min="507" max="507" width="13.8833333333333" style="3" customWidth="1"/>
    <col min="508" max="508" width="15" style="3" customWidth="1"/>
    <col min="509" max="509" width="20.5" style="3" customWidth="1"/>
    <col min="510" max="759" width="9" style="3"/>
    <col min="760" max="760" width="45.8833333333333" style="3" customWidth="1"/>
    <col min="761" max="761" width="12.3833333333333" style="3" customWidth="1"/>
    <col min="762" max="762" width="13.5" style="3" customWidth="1"/>
    <col min="763" max="763" width="13.8833333333333" style="3" customWidth="1"/>
    <col min="764" max="764" width="15" style="3" customWidth="1"/>
    <col min="765" max="765" width="20.5" style="3" customWidth="1"/>
    <col min="766" max="1015" width="9" style="3"/>
    <col min="1016" max="1016" width="45.8833333333333" style="3" customWidth="1"/>
    <col min="1017" max="1017" width="12.3833333333333" style="3" customWidth="1"/>
    <col min="1018" max="1018" width="13.5" style="3" customWidth="1"/>
    <col min="1019" max="1019" width="13.8833333333333" style="3" customWidth="1"/>
    <col min="1020" max="1020" width="15" style="3" customWidth="1"/>
    <col min="1021" max="1021" width="20.5" style="3" customWidth="1"/>
    <col min="1022" max="1271" width="9" style="3"/>
    <col min="1272" max="1272" width="45.8833333333333" style="3" customWidth="1"/>
    <col min="1273" max="1273" width="12.3833333333333" style="3" customWidth="1"/>
    <col min="1274" max="1274" width="13.5" style="3" customWidth="1"/>
    <col min="1275" max="1275" width="13.8833333333333" style="3" customWidth="1"/>
    <col min="1276" max="1276" width="15" style="3" customWidth="1"/>
    <col min="1277" max="1277" width="20.5" style="3" customWidth="1"/>
    <col min="1278" max="1527" width="9" style="3"/>
    <col min="1528" max="1528" width="45.8833333333333" style="3" customWidth="1"/>
    <col min="1529" max="1529" width="12.3833333333333" style="3" customWidth="1"/>
    <col min="1530" max="1530" width="13.5" style="3" customWidth="1"/>
    <col min="1531" max="1531" width="13.8833333333333" style="3" customWidth="1"/>
    <col min="1532" max="1532" width="15" style="3" customWidth="1"/>
    <col min="1533" max="1533" width="20.5" style="3" customWidth="1"/>
    <col min="1534" max="1783" width="9" style="3"/>
    <col min="1784" max="1784" width="45.8833333333333" style="3" customWidth="1"/>
    <col min="1785" max="1785" width="12.3833333333333" style="3" customWidth="1"/>
    <col min="1786" max="1786" width="13.5" style="3" customWidth="1"/>
    <col min="1787" max="1787" width="13.8833333333333" style="3" customWidth="1"/>
    <col min="1788" max="1788" width="15" style="3" customWidth="1"/>
    <col min="1789" max="1789" width="20.5" style="3" customWidth="1"/>
    <col min="1790" max="2039" width="9" style="3"/>
    <col min="2040" max="2040" width="45.8833333333333" style="3" customWidth="1"/>
    <col min="2041" max="2041" width="12.3833333333333" style="3" customWidth="1"/>
    <col min="2042" max="2042" width="13.5" style="3" customWidth="1"/>
    <col min="2043" max="2043" width="13.8833333333333" style="3" customWidth="1"/>
    <col min="2044" max="2044" width="15" style="3" customWidth="1"/>
    <col min="2045" max="2045" width="20.5" style="3" customWidth="1"/>
    <col min="2046" max="2295" width="9" style="3"/>
    <col min="2296" max="2296" width="45.8833333333333" style="3" customWidth="1"/>
    <col min="2297" max="2297" width="12.3833333333333" style="3" customWidth="1"/>
    <col min="2298" max="2298" width="13.5" style="3" customWidth="1"/>
    <col min="2299" max="2299" width="13.8833333333333" style="3" customWidth="1"/>
    <col min="2300" max="2300" width="15" style="3" customWidth="1"/>
    <col min="2301" max="2301" width="20.5" style="3" customWidth="1"/>
    <col min="2302" max="2551" width="9" style="3"/>
    <col min="2552" max="2552" width="45.8833333333333" style="3" customWidth="1"/>
    <col min="2553" max="2553" width="12.3833333333333" style="3" customWidth="1"/>
    <col min="2554" max="2554" width="13.5" style="3" customWidth="1"/>
    <col min="2555" max="2555" width="13.8833333333333" style="3" customWidth="1"/>
    <col min="2556" max="2556" width="15" style="3" customWidth="1"/>
    <col min="2557" max="2557" width="20.5" style="3" customWidth="1"/>
    <col min="2558" max="2807" width="9" style="3"/>
    <col min="2808" max="2808" width="45.8833333333333" style="3" customWidth="1"/>
    <col min="2809" max="2809" width="12.3833333333333" style="3" customWidth="1"/>
    <col min="2810" max="2810" width="13.5" style="3" customWidth="1"/>
    <col min="2811" max="2811" width="13.8833333333333" style="3" customWidth="1"/>
    <col min="2812" max="2812" width="15" style="3" customWidth="1"/>
    <col min="2813" max="2813" width="20.5" style="3" customWidth="1"/>
    <col min="2814" max="3063" width="9" style="3"/>
    <col min="3064" max="3064" width="45.8833333333333" style="3" customWidth="1"/>
    <col min="3065" max="3065" width="12.3833333333333" style="3" customWidth="1"/>
    <col min="3066" max="3066" width="13.5" style="3" customWidth="1"/>
    <col min="3067" max="3067" width="13.8833333333333" style="3" customWidth="1"/>
    <col min="3068" max="3068" width="15" style="3" customWidth="1"/>
    <col min="3069" max="3069" width="20.5" style="3" customWidth="1"/>
    <col min="3070" max="3319" width="9" style="3"/>
    <col min="3320" max="3320" width="45.8833333333333" style="3" customWidth="1"/>
    <col min="3321" max="3321" width="12.3833333333333" style="3" customWidth="1"/>
    <col min="3322" max="3322" width="13.5" style="3" customWidth="1"/>
    <col min="3323" max="3323" width="13.8833333333333" style="3" customWidth="1"/>
    <col min="3324" max="3324" width="15" style="3" customWidth="1"/>
    <col min="3325" max="3325" width="20.5" style="3" customWidth="1"/>
    <col min="3326" max="3575" width="9" style="3"/>
    <col min="3576" max="3576" width="45.8833333333333" style="3" customWidth="1"/>
    <col min="3577" max="3577" width="12.3833333333333" style="3" customWidth="1"/>
    <col min="3578" max="3578" width="13.5" style="3" customWidth="1"/>
    <col min="3579" max="3579" width="13.8833333333333" style="3" customWidth="1"/>
    <col min="3580" max="3580" width="15" style="3" customWidth="1"/>
    <col min="3581" max="3581" width="20.5" style="3" customWidth="1"/>
    <col min="3582" max="3831" width="9" style="3"/>
    <col min="3832" max="3832" width="45.8833333333333" style="3" customWidth="1"/>
    <col min="3833" max="3833" width="12.3833333333333" style="3" customWidth="1"/>
    <col min="3834" max="3834" width="13.5" style="3" customWidth="1"/>
    <col min="3835" max="3835" width="13.8833333333333" style="3" customWidth="1"/>
    <col min="3836" max="3836" width="15" style="3" customWidth="1"/>
    <col min="3837" max="3837" width="20.5" style="3" customWidth="1"/>
    <col min="3838" max="4087" width="9" style="3"/>
    <col min="4088" max="4088" width="45.8833333333333" style="3" customWidth="1"/>
    <col min="4089" max="4089" width="12.3833333333333" style="3" customWidth="1"/>
    <col min="4090" max="4090" width="13.5" style="3" customWidth="1"/>
    <col min="4091" max="4091" width="13.8833333333333" style="3" customWidth="1"/>
    <col min="4092" max="4092" width="15" style="3" customWidth="1"/>
    <col min="4093" max="4093" width="20.5" style="3" customWidth="1"/>
    <col min="4094" max="4343" width="9" style="3"/>
    <col min="4344" max="4344" width="45.8833333333333" style="3" customWidth="1"/>
    <col min="4345" max="4345" width="12.3833333333333" style="3" customWidth="1"/>
    <col min="4346" max="4346" width="13.5" style="3" customWidth="1"/>
    <col min="4347" max="4347" width="13.8833333333333" style="3" customWidth="1"/>
    <col min="4348" max="4348" width="15" style="3" customWidth="1"/>
    <col min="4349" max="4349" width="20.5" style="3" customWidth="1"/>
    <col min="4350" max="4599" width="9" style="3"/>
    <col min="4600" max="4600" width="45.8833333333333" style="3" customWidth="1"/>
    <col min="4601" max="4601" width="12.3833333333333" style="3" customWidth="1"/>
    <col min="4602" max="4602" width="13.5" style="3" customWidth="1"/>
    <col min="4603" max="4603" width="13.8833333333333" style="3" customWidth="1"/>
    <col min="4604" max="4604" width="15" style="3" customWidth="1"/>
    <col min="4605" max="4605" width="20.5" style="3" customWidth="1"/>
    <col min="4606" max="4855" width="9" style="3"/>
    <col min="4856" max="4856" width="45.8833333333333" style="3" customWidth="1"/>
    <col min="4857" max="4857" width="12.3833333333333" style="3" customWidth="1"/>
    <col min="4858" max="4858" width="13.5" style="3" customWidth="1"/>
    <col min="4859" max="4859" width="13.8833333333333" style="3" customWidth="1"/>
    <col min="4860" max="4860" width="15" style="3" customWidth="1"/>
    <col min="4861" max="4861" width="20.5" style="3" customWidth="1"/>
    <col min="4862" max="5111" width="9" style="3"/>
    <col min="5112" max="5112" width="45.8833333333333" style="3" customWidth="1"/>
    <col min="5113" max="5113" width="12.3833333333333" style="3" customWidth="1"/>
    <col min="5114" max="5114" width="13.5" style="3" customWidth="1"/>
    <col min="5115" max="5115" width="13.8833333333333" style="3" customWidth="1"/>
    <col min="5116" max="5116" width="15" style="3" customWidth="1"/>
    <col min="5117" max="5117" width="20.5" style="3" customWidth="1"/>
    <col min="5118" max="5367" width="9" style="3"/>
    <col min="5368" max="5368" width="45.8833333333333" style="3" customWidth="1"/>
    <col min="5369" max="5369" width="12.3833333333333" style="3" customWidth="1"/>
    <col min="5370" max="5370" width="13.5" style="3" customWidth="1"/>
    <col min="5371" max="5371" width="13.8833333333333" style="3" customWidth="1"/>
    <col min="5372" max="5372" width="15" style="3" customWidth="1"/>
    <col min="5373" max="5373" width="20.5" style="3" customWidth="1"/>
    <col min="5374" max="5623" width="9" style="3"/>
    <col min="5624" max="5624" width="45.8833333333333" style="3" customWidth="1"/>
    <col min="5625" max="5625" width="12.3833333333333" style="3" customWidth="1"/>
    <col min="5626" max="5626" width="13.5" style="3" customWidth="1"/>
    <col min="5627" max="5627" width="13.8833333333333" style="3" customWidth="1"/>
    <col min="5628" max="5628" width="15" style="3" customWidth="1"/>
    <col min="5629" max="5629" width="20.5" style="3" customWidth="1"/>
    <col min="5630" max="5879" width="9" style="3"/>
    <col min="5880" max="5880" width="45.8833333333333" style="3" customWidth="1"/>
    <col min="5881" max="5881" width="12.3833333333333" style="3" customWidth="1"/>
    <col min="5882" max="5882" width="13.5" style="3" customWidth="1"/>
    <col min="5883" max="5883" width="13.8833333333333" style="3" customWidth="1"/>
    <col min="5884" max="5884" width="15" style="3" customWidth="1"/>
    <col min="5885" max="5885" width="20.5" style="3" customWidth="1"/>
    <col min="5886" max="6135" width="9" style="3"/>
    <col min="6136" max="6136" width="45.8833333333333" style="3" customWidth="1"/>
    <col min="6137" max="6137" width="12.3833333333333" style="3" customWidth="1"/>
    <col min="6138" max="6138" width="13.5" style="3" customWidth="1"/>
    <col min="6139" max="6139" width="13.8833333333333" style="3" customWidth="1"/>
    <col min="6140" max="6140" width="15" style="3" customWidth="1"/>
    <col min="6141" max="6141" width="20.5" style="3" customWidth="1"/>
    <col min="6142" max="6391" width="9" style="3"/>
    <col min="6392" max="6392" width="45.8833333333333" style="3" customWidth="1"/>
    <col min="6393" max="6393" width="12.3833333333333" style="3" customWidth="1"/>
    <col min="6394" max="6394" width="13.5" style="3" customWidth="1"/>
    <col min="6395" max="6395" width="13.8833333333333" style="3" customWidth="1"/>
    <col min="6396" max="6396" width="15" style="3" customWidth="1"/>
    <col min="6397" max="6397" width="20.5" style="3" customWidth="1"/>
    <col min="6398" max="6647" width="9" style="3"/>
    <col min="6648" max="6648" width="45.8833333333333" style="3" customWidth="1"/>
    <col min="6649" max="6649" width="12.3833333333333" style="3" customWidth="1"/>
    <col min="6650" max="6650" width="13.5" style="3" customWidth="1"/>
    <col min="6651" max="6651" width="13.8833333333333" style="3" customWidth="1"/>
    <col min="6652" max="6652" width="15" style="3" customWidth="1"/>
    <col min="6653" max="6653" width="20.5" style="3" customWidth="1"/>
    <col min="6654" max="6903" width="9" style="3"/>
    <col min="6904" max="6904" width="45.8833333333333" style="3" customWidth="1"/>
    <col min="6905" max="6905" width="12.3833333333333" style="3" customWidth="1"/>
    <col min="6906" max="6906" width="13.5" style="3" customWidth="1"/>
    <col min="6907" max="6907" width="13.8833333333333" style="3" customWidth="1"/>
    <col min="6908" max="6908" width="15" style="3" customWidth="1"/>
    <col min="6909" max="6909" width="20.5" style="3" customWidth="1"/>
    <col min="6910" max="7159" width="9" style="3"/>
    <col min="7160" max="7160" width="45.8833333333333" style="3" customWidth="1"/>
    <col min="7161" max="7161" width="12.3833333333333" style="3" customWidth="1"/>
    <col min="7162" max="7162" width="13.5" style="3" customWidth="1"/>
    <col min="7163" max="7163" width="13.8833333333333" style="3" customWidth="1"/>
    <col min="7164" max="7164" width="15" style="3" customWidth="1"/>
    <col min="7165" max="7165" width="20.5" style="3" customWidth="1"/>
    <col min="7166" max="7415" width="9" style="3"/>
    <col min="7416" max="7416" width="45.8833333333333" style="3" customWidth="1"/>
    <col min="7417" max="7417" width="12.3833333333333" style="3" customWidth="1"/>
    <col min="7418" max="7418" width="13.5" style="3" customWidth="1"/>
    <col min="7419" max="7419" width="13.8833333333333" style="3" customWidth="1"/>
    <col min="7420" max="7420" width="15" style="3" customWidth="1"/>
    <col min="7421" max="7421" width="20.5" style="3" customWidth="1"/>
    <col min="7422" max="7671" width="9" style="3"/>
    <col min="7672" max="7672" width="45.8833333333333" style="3" customWidth="1"/>
    <col min="7673" max="7673" width="12.3833333333333" style="3" customWidth="1"/>
    <col min="7674" max="7674" width="13.5" style="3" customWidth="1"/>
    <col min="7675" max="7675" width="13.8833333333333" style="3" customWidth="1"/>
    <col min="7676" max="7676" width="15" style="3" customWidth="1"/>
    <col min="7677" max="7677" width="20.5" style="3" customWidth="1"/>
    <col min="7678" max="7927" width="9" style="3"/>
    <col min="7928" max="7928" width="45.8833333333333" style="3" customWidth="1"/>
    <col min="7929" max="7929" width="12.3833333333333" style="3" customWidth="1"/>
    <col min="7930" max="7930" width="13.5" style="3" customWidth="1"/>
    <col min="7931" max="7931" width="13.8833333333333" style="3" customWidth="1"/>
    <col min="7932" max="7932" width="15" style="3" customWidth="1"/>
    <col min="7933" max="7933" width="20.5" style="3" customWidth="1"/>
    <col min="7934" max="8183" width="9" style="3"/>
    <col min="8184" max="8184" width="45.8833333333333" style="3" customWidth="1"/>
    <col min="8185" max="8185" width="12.3833333333333" style="3" customWidth="1"/>
    <col min="8186" max="8186" width="13.5" style="3" customWidth="1"/>
    <col min="8187" max="8187" width="13.8833333333333" style="3" customWidth="1"/>
    <col min="8188" max="8188" width="15" style="3" customWidth="1"/>
    <col min="8189" max="8189" width="20.5" style="3" customWidth="1"/>
    <col min="8190" max="8439" width="9" style="3"/>
    <col min="8440" max="8440" width="45.8833333333333" style="3" customWidth="1"/>
    <col min="8441" max="8441" width="12.3833333333333" style="3" customWidth="1"/>
    <col min="8442" max="8442" width="13.5" style="3" customWidth="1"/>
    <col min="8443" max="8443" width="13.8833333333333" style="3" customWidth="1"/>
    <col min="8444" max="8444" width="15" style="3" customWidth="1"/>
    <col min="8445" max="8445" width="20.5" style="3" customWidth="1"/>
    <col min="8446" max="8695" width="9" style="3"/>
    <col min="8696" max="8696" width="45.8833333333333" style="3" customWidth="1"/>
    <col min="8697" max="8697" width="12.3833333333333" style="3" customWidth="1"/>
    <col min="8698" max="8698" width="13.5" style="3" customWidth="1"/>
    <col min="8699" max="8699" width="13.8833333333333" style="3" customWidth="1"/>
    <col min="8700" max="8700" width="15" style="3" customWidth="1"/>
    <col min="8701" max="8701" width="20.5" style="3" customWidth="1"/>
    <col min="8702" max="8951" width="9" style="3"/>
    <col min="8952" max="8952" width="45.8833333333333" style="3" customWidth="1"/>
    <col min="8953" max="8953" width="12.3833333333333" style="3" customWidth="1"/>
    <col min="8954" max="8954" width="13.5" style="3" customWidth="1"/>
    <col min="8955" max="8955" width="13.8833333333333" style="3" customWidth="1"/>
    <col min="8956" max="8956" width="15" style="3" customWidth="1"/>
    <col min="8957" max="8957" width="20.5" style="3" customWidth="1"/>
    <col min="8958" max="9207" width="9" style="3"/>
    <col min="9208" max="9208" width="45.8833333333333" style="3" customWidth="1"/>
    <col min="9209" max="9209" width="12.3833333333333" style="3" customWidth="1"/>
    <col min="9210" max="9210" width="13.5" style="3" customWidth="1"/>
    <col min="9211" max="9211" width="13.8833333333333" style="3" customWidth="1"/>
    <col min="9212" max="9212" width="15" style="3" customWidth="1"/>
    <col min="9213" max="9213" width="20.5" style="3" customWidth="1"/>
    <col min="9214" max="9463" width="9" style="3"/>
    <col min="9464" max="9464" width="45.8833333333333" style="3" customWidth="1"/>
    <col min="9465" max="9465" width="12.3833333333333" style="3" customWidth="1"/>
    <col min="9466" max="9466" width="13.5" style="3" customWidth="1"/>
    <col min="9467" max="9467" width="13.8833333333333" style="3" customWidth="1"/>
    <col min="9468" max="9468" width="15" style="3" customWidth="1"/>
    <col min="9469" max="9469" width="20.5" style="3" customWidth="1"/>
    <col min="9470" max="9719" width="9" style="3"/>
    <col min="9720" max="9720" width="45.8833333333333" style="3" customWidth="1"/>
    <col min="9721" max="9721" width="12.3833333333333" style="3" customWidth="1"/>
    <col min="9722" max="9722" width="13.5" style="3" customWidth="1"/>
    <col min="9723" max="9723" width="13.8833333333333" style="3" customWidth="1"/>
    <col min="9724" max="9724" width="15" style="3" customWidth="1"/>
    <col min="9725" max="9725" width="20.5" style="3" customWidth="1"/>
    <col min="9726" max="9975" width="9" style="3"/>
    <col min="9976" max="9976" width="45.8833333333333" style="3" customWidth="1"/>
    <col min="9977" max="9977" width="12.3833333333333" style="3" customWidth="1"/>
    <col min="9978" max="9978" width="13.5" style="3" customWidth="1"/>
    <col min="9979" max="9979" width="13.8833333333333" style="3" customWidth="1"/>
    <col min="9980" max="9980" width="15" style="3" customWidth="1"/>
    <col min="9981" max="9981" width="20.5" style="3" customWidth="1"/>
    <col min="9982" max="10231" width="9" style="3"/>
    <col min="10232" max="10232" width="45.8833333333333" style="3" customWidth="1"/>
    <col min="10233" max="10233" width="12.3833333333333" style="3" customWidth="1"/>
    <col min="10234" max="10234" width="13.5" style="3" customWidth="1"/>
    <col min="10235" max="10235" width="13.8833333333333" style="3" customWidth="1"/>
    <col min="10236" max="10236" width="15" style="3" customWidth="1"/>
    <col min="10237" max="10237" width="20.5" style="3" customWidth="1"/>
    <col min="10238" max="10487" width="9" style="3"/>
    <col min="10488" max="10488" width="45.8833333333333" style="3" customWidth="1"/>
    <col min="10489" max="10489" width="12.3833333333333" style="3" customWidth="1"/>
    <col min="10490" max="10490" width="13.5" style="3" customWidth="1"/>
    <col min="10491" max="10491" width="13.8833333333333" style="3" customWidth="1"/>
    <col min="10492" max="10492" width="15" style="3" customWidth="1"/>
    <col min="10493" max="10493" width="20.5" style="3" customWidth="1"/>
    <col min="10494" max="10743" width="9" style="3"/>
    <col min="10744" max="10744" width="45.8833333333333" style="3" customWidth="1"/>
    <col min="10745" max="10745" width="12.3833333333333" style="3" customWidth="1"/>
    <col min="10746" max="10746" width="13.5" style="3" customWidth="1"/>
    <col min="10747" max="10747" width="13.8833333333333" style="3" customWidth="1"/>
    <col min="10748" max="10748" width="15" style="3" customWidth="1"/>
    <col min="10749" max="10749" width="20.5" style="3" customWidth="1"/>
    <col min="10750" max="10999" width="9" style="3"/>
    <col min="11000" max="11000" width="45.8833333333333" style="3" customWidth="1"/>
    <col min="11001" max="11001" width="12.3833333333333" style="3" customWidth="1"/>
    <col min="11002" max="11002" width="13.5" style="3" customWidth="1"/>
    <col min="11003" max="11003" width="13.8833333333333" style="3" customWidth="1"/>
    <col min="11004" max="11004" width="15" style="3" customWidth="1"/>
    <col min="11005" max="11005" width="20.5" style="3" customWidth="1"/>
    <col min="11006" max="11255" width="9" style="3"/>
    <col min="11256" max="11256" width="45.8833333333333" style="3" customWidth="1"/>
    <col min="11257" max="11257" width="12.3833333333333" style="3" customWidth="1"/>
    <col min="11258" max="11258" width="13.5" style="3" customWidth="1"/>
    <col min="11259" max="11259" width="13.8833333333333" style="3" customWidth="1"/>
    <col min="11260" max="11260" width="15" style="3" customWidth="1"/>
    <col min="11261" max="11261" width="20.5" style="3" customWidth="1"/>
    <col min="11262" max="11511" width="9" style="3"/>
    <col min="11512" max="11512" width="45.8833333333333" style="3" customWidth="1"/>
    <col min="11513" max="11513" width="12.3833333333333" style="3" customWidth="1"/>
    <col min="11514" max="11514" width="13.5" style="3" customWidth="1"/>
    <col min="11515" max="11515" width="13.8833333333333" style="3" customWidth="1"/>
    <col min="11516" max="11516" width="15" style="3" customWidth="1"/>
    <col min="11517" max="11517" width="20.5" style="3" customWidth="1"/>
    <col min="11518" max="11767" width="9" style="3"/>
    <col min="11768" max="11768" width="45.8833333333333" style="3" customWidth="1"/>
    <col min="11769" max="11769" width="12.3833333333333" style="3" customWidth="1"/>
    <col min="11770" max="11770" width="13.5" style="3" customWidth="1"/>
    <col min="11771" max="11771" width="13.8833333333333" style="3" customWidth="1"/>
    <col min="11772" max="11772" width="15" style="3" customWidth="1"/>
    <col min="11773" max="11773" width="20.5" style="3" customWidth="1"/>
    <col min="11774" max="12023" width="9" style="3"/>
    <col min="12024" max="12024" width="45.8833333333333" style="3" customWidth="1"/>
    <col min="12025" max="12025" width="12.3833333333333" style="3" customWidth="1"/>
    <col min="12026" max="12026" width="13.5" style="3" customWidth="1"/>
    <col min="12027" max="12027" width="13.8833333333333" style="3" customWidth="1"/>
    <col min="12028" max="12028" width="15" style="3" customWidth="1"/>
    <col min="12029" max="12029" width="20.5" style="3" customWidth="1"/>
    <col min="12030" max="12279" width="9" style="3"/>
    <col min="12280" max="12280" width="45.8833333333333" style="3" customWidth="1"/>
    <col min="12281" max="12281" width="12.3833333333333" style="3" customWidth="1"/>
    <col min="12282" max="12282" width="13.5" style="3" customWidth="1"/>
    <col min="12283" max="12283" width="13.8833333333333" style="3" customWidth="1"/>
    <col min="12284" max="12284" width="15" style="3" customWidth="1"/>
    <col min="12285" max="12285" width="20.5" style="3" customWidth="1"/>
    <col min="12286" max="12535" width="9" style="3"/>
    <col min="12536" max="12536" width="45.8833333333333" style="3" customWidth="1"/>
    <col min="12537" max="12537" width="12.3833333333333" style="3" customWidth="1"/>
    <col min="12538" max="12538" width="13.5" style="3" customWidth="1"/>
    <col min="12539" max="12539" width="13.8833333333333" style="3" customWidth="1"/>
    <col min="12540" max="12540" width="15" style="3" customWidth="1"/>
    <col min="12541" max="12541" width="20.5" style="3" customWidth="1"/>
    <col min="12542" max="12791" width="9" style="3"/>
    <col min="12792" max="12792" width="45.8833333333333" style="3" customWidth="1"/>
    <col min="12793" max="12793" width="12.3833333333333" style="3" customWidth="1"/>
    <col min="12794" max="12794" width="13.5" style="3" customWidth="1"/>
    <col min="12795" max="12795" width="13.8833333333333" style="3" customWidth="1"/>
    <col min="12796" max="12796" width="15" style="3" customWidth="1"/>
    <col min="12797" max="12797" width="20.5" style="3" customWidth="1"/>
    <col min="12798" max="13047" width="9" style="3"/>
    <col min="13048" max="13048" width="45.8833333333333" style="3" customWidth="1"/>
    <col min="13049" max="13049" width="12.3833333333333" style="3" customWidth="1"/>
    <col min="13050" max="13050" width="13.5" style="3" customWidth="1"/>
    <col min="13051" max="13051" width="13.8833333333333" style="3" customWidth="1"/>
    <col min="13052" max="13052" width="15" style="3" customWidth="1"/>
    <col min="13053" max="13053" width="20.5" style="3" customWidth="1"/>
    <col min="13054" max="13303" width="9" style="3"/>
    <col min="13304" max="13304" width="45.8833333333333" style="3" customWidth="1"/>
    <col min="13305" max="13305" width="12.3833333333333" style="3" customWidth="1"/>
    <col min="13306" max="13306" width="13.5" style="3" customWidth="1"/>
    <col min="13307" max="13307" width="13.8833333333333" style="3" customWidth="1"/>
    <col min="13308" max="13308" width="15" style="3" customWidth="1"/>
    <col min="13309" max="13309" width="20.5" style="3" customWidth="1"/>
    <col min="13310" max="13559" width="9" style="3"/>
    <col min="13560" max="13560" width="45.8833333333333" style="3" customWidth="1"/>
    <col min="13561" max="13561" width="12.3833333333333" style="3" customWidth="1"/>
    <col min="13562" max="13562" width="13.5" style="3" customWidth="1"/>
    <col min="13563" max="13563" width="13.8833333333333" style="3" customWidth="1"/>
    <col min="13564" max="13564" width="15" style="3" customWidth="1"/>
    <col min="13565" max="13565" width="20.5" style="3" customWidth="1"/>
    <col min="13566" max="13815" width="9" style="3"/>
    <col min="13816" max="13816" width="45.8833333333333" style="3" customWidth="1"/>
    <col min="13817" max="13817" width="12.3833333333333" style="3" customWidth="1"/>
    <col min="13818" max="13818" width="13.5" style="3" customWidth="1"/>
    <col min="13819" max="13819" width="13.8833333333333" style="3" customWidth="1"/>
    <col min="13820" max="13820" width="15" style="3" customWidth="1"/>
    <col min="13821" max="13821" width="20.5" style="3" customWidth="1"/>
    <col min="13822" max="14071" width="9" style="3"/>
    <col min="14072" max="14072" width="45.8833333333333" style="3" customWidth="1"/>
    <col min="14073" max="14073" width="12.3833333333333" style="3" customWidth="1"/>
    <col min="14074" max="14074" width="13.5" style="3" customWidth="1"/>
    <col min="14075" max="14075" width="13.8833333333333" style="3" customWidth="1"/>
    <col min="14076" max="14076" width="15" style="3" customWidth="1"/>
    <col min="14077" max="14077" width="20.5" style="3" customWidth="1"/>
    <col min="14078" max="14327" width="9" style="3"/>
    <col min="14328" max="14328" width="45.8833333333333" style="3" customWidth="1"/>
    <col min="14329" max="14329" width="12.3833333333333" style="3" customWidth="1"/>
    <col min="14330" max="14330" width="13.5" style="3" customWidth="1"/>
    <col min="14331" max="14331" width="13.8833333333333" style="3" customWidth="1"/>
    <col min="14332" max="14332" width="15" style="3" customWidth="1"/>
    <col min="14333" max="14333" width="20.5" style="3" customWidth="1"/>
    <col min="14334" max="14583" width="9" style="3"/>
    <col min="14584" max="14584" width="45.8833333333333" style="3" customWidth="1"/>
    <col min="14585" max="14585" width="12.3833333333333" style="3" customWidth="1"/>
    <col min="14586" max="14586" width="13.5" style="3" customWidth="1"/>
    <col min="14587" max="14587" width="13.8833333333333" style="3" customWidth="1"/>
    <col min="14588" max="14588" width="15" style="3" customWidth="1"/>
    <col min="14589" max="14589" width="20.5" style="3" customWidth="1"/>
    <col min="14590" max="14839" width="9" style="3"/>
    <col min="14840" max="14840" width="45.8833333333333" style="3" customWidth="1"/>
    <col min="14841" max="14841" width="12.3833333333333" style="3" customWidth="1"/>
    <col min="14842" max="14842" width="13.5" style="3" customWidth="1"/>
    <col min="14843" max="14843" width="13.8833333333333" style="3" customWidth="1"/>
    <col min="14844" max="14844" width="15" style="3" customWidth="1"/>
    <col min="14845" max="14845" width="20.5" style="3" customWidth="1"/>
    <col min="14846" max="15095" width="9" style="3"/>
    <col min="15096" max="15096" width="45.8833333333333" style="3" customWidth="1"/>
    <col min="15097" max="15097" width="12.3833333333333" style="3" customWidth="1"/>
    <col min="15098" max="15098" width="13.5" style="3" customWidth="1"/>
    <col min="15099" max="15099" width="13.8833333333333" style="3" customWidth="1"/>
    <col min="15100" max="15100" width="15" style="3" customWidth="1"/>
    <col min="15101" max="15101" width="20.5" style="3" customWidth="1"/>
    <col min="15102" max="15351" width="9" style="3"/>
    <col min="15352" max="15352" width="45.8833333333333" style="3" customWidth="1"/>
    <col min="15353" max="15353" width="12.3833333333333" style="3" customWidth="1"/>
    <col min="15354" max="15354" width="13.5" style="3" customWidth="1"/>
    <col min="15355" max="15355" width="13.8833333333333" style="3" customWidth="1"/>
    <col min="15356" max="15356" width="15" style="3" customWidth="1"/>
    <col min="15357" max="15357" width="20.5" style="3" customWidth="1"/>
    <col min="15358" max="15607" width="9" style="3"/>
    <col min="15608" max="15608" width="45.8833333333333" style="3" customWidth="1"/>
    <col min="15609" max="15609" width="12.3833333333333" style="3" customWidth="1"/>
    <col min="15610" max="15610" width="13.5" style="3" customWidth="1"/>
    <col min="15611" max="15611" width="13.8833333333333" style="3" customWidth="1"/>
    <col min="15612" max="15612" width="15" style="3" customWidth="1"/>
    <col min="15613" max="15613" width="20.5" style="3" customWidth="1"/>
    <col min="15614" max="15863" width="9" style="3"/>
    <col min="15864" max="15864" width="45.8833333333333" style="3" customWidth="1"/>
    <col min="15865" max="15865" width="12.3833333333333" style="3" customWidth="1"/>
    <col min="15866" max="15866" width="13.5" style="3" customWidth="1"/>
    <col min="15867" max="15867" width="13.8833333333333" style="3" customWidth="1"/>
    <col min="15868" max="15868" width="15" style="3" customWidth="1"/>
    <col min="15869" max="15869" width="20.5" style="3" customWidth="1"/>
    <col min="15870" max="16119" width="9" style="3"/>
    <col min="16120" max="16120" width="45.8833333333333" style="3" customWidth="1"/>
    <col min="16121" max="16121" width="12.3833333333333" style="3" customWidth="1"/>
    <col min="16122" max="16122" width="13.5" style="3" customWidth="1"/>
    <col min="16123" max="16123" width="13.8833333333333" style="3" customWidth="1"/>
    <col min="16124" max="16124" width="15" style="3" customWidth="1"/>
    <col min="16125" max="16125" width="20.5" style="3" customWidth="1"/>
    <col min="16126" max="16384" width="9" style="3"/>
  </cols>
  <sheetData>
    <row r="1" s="1" customFormat="1" ht="45" customHeight="1" spans="1:4">
      <c r="A1" s="4" t="str">
        <f>YEAR(封面!$B$7)&amp;"年澄江市政府债务限额和余额情况表"</f>
        <v>2022年澄江市政府债务限额和余额情况表</v>
      </c>
      <c r="B1" s="4"/>
      <c r="C1" s="4"/>
      <c r="D1" s="4"/>
    </row>
    <row r="2" s="2" customFormat="1" ht="20.1" customHeight="1" spans="1:4">
      <c r="A2" s="5" t="s">
        <v>2098</v>
      </c>
      <c r="B2" s="5"/>
      <c r="C2" s="5"/>
      <c r="D2" s="6" t="s">
        <v>2039</v>
      </c>
    </row>
    <row r="3" s="2" customFormat="1" ht="45" customHeight="1" spans="1:4">
      <c r="A3" s="7" t="s">
        <v>2040</v>
      </c>
      <c r="B3" s="8" t="s">
        <v>2041</v>
      </c>
      <c r="C3" s="8"/>
      <c r="D3" s="8"/>
    </row>
    <row r="4" s="3" customFormat="1" ht="45" customHeight="1" spans="1:4">
      <c r="A4" s="7"/>
      <c r="B4" s="9" t="str">
        <f>YEAR(封面!$B$7)-1&amp;"年执行数"</f>
        <v>2021年执行数</v>
      </c>
      <c r="C4" s="10" t="str">
        <f>YEAR(封面!$B$7)&amp;"年预算数"</f>
        <v>2022年预算数</v>
      </c>
      <c r="D4" s="10" t="s">
        <v>1581</v>
      </c>
    </row>
    <row r="5" s="3" customFormat="1" ht="36" customHeight="1" spans="1:4">
      <c r="A5" s="7" t="s">
        <v>2043</v>
      </c>
      <c r="B5" s="7"/>
      <c r="C5" s="7"/>
      <c r="D5" s="7"/>
    </row>
    <row r="6" s="3" customFormat="1" ht="36" customHeight="1" spans="1:5">
      <c r="A6" s="11" t="s">
        <v>2044</v>
      </c>
      <c r="B6" s="12">
        <f>'25'!C6</f>
        <v>18.03</v>
      </c>
      <c r="C6" s="13">
        <f>B15</f>
        <v>24.37</v>
      </c>
      <c r="D6" s="14">
        <f>IF(B6&lt;&gt;0,C6/B6-1,"")</f>
        <v>0.3516</v>
      </c>
      <c r="E6" s="15"/>
    </row>
    <row r="7" s="3" customFormat="1" ht="36" customHeight="1" spans="1:4">
      <c r="A7" s="11" t="s">
        <v>2045</v>
      </c>
      <c r="B7" s="12">
        <f>'25'!C7</f>
        <v>31.98</v>
      </c>
      <c r="C7" s="13">
        <v>31.98</v>
      </c>
      <c r="D7" s="14">
        <f t="shared" ref="D7:D15" si="0">IF(B7&lt;&gt;0,C7/B7-1,"")</f>
        <v>0</v>
      </c>
    </row>
    <row r="8" s="3" customFormat="1" ht="36" customHeight="1" spans="1:4">
      <c r="A8" s="11" t="s">
        <v>2046</v>
      </c>
      <c r="B8" s="12">
        <f>'25'!C8</f>
        <v>8.64</v>
      </c>
      <c r="C8" s="13">
        <f>SUM(C9:C12)</f>
        <v>2.58</v>
      </c>
      <c r="D8" s="14">
        <f t="shared" si="0"/>
        <v>-0.7014</v>
      </c>
    </row>
    <row r="9" s="3" customFormat="1" ht="36" customHeight="1" spans="1:4">
      <c r="A9" s="16" t="s">
        <v>2047</v>
      </c>
      <c r="B9" s="12">
        <f>'25'!C9</f>
        <v>0</v>
      </c>
      <c r="C9" s="13"/>
      <c r="D9" s="14" t="str">
        <f t="shared" si="0"/>
        <v/>
      </c>
    </row>
    <row r="10" s="3" customFormat="1" ht="36" customHeight="1" spans="1:4">
      <c r="A10" s="16" t="s">
        <v>2048</v>
      </c>
      <c r="B10" s="12">
        <f>'25'!C10</f>
        <v>0.84</v>
      </c>
      <c r="C10" s="13">
        <v>2.58</v>
      </c>
      <c r="D10" s="14">
        <f t="shared" si="0"/>
        <v>2.0714</v>
      </c>
    </row>
    <row r="11" s="3" customFormat="1" ht="36" customHeight="1" spans="1:4">
      <c r="A11" s="16" t="s">
        <v>2049</v>
      </c>
      <c r="B11" s="12">
        <f>'25'!C11</f>
        <v>7.8</v>
      </c>
      <c r="C11" s="13"/>
      <c r="D11" s="14">
        <f t="shared" si="0"/>
        <v>-1</v>
      </c>
    </row>
    <row r="12" s="3" customFormat="1" ht="36" customHeight="1" spans="1:4">
      <c r="A12" s="17" t="s">
        <v>2050</v>
      </c>
      <c r="B12" s="12">
        <f>'25'!C12</f>
        <v>0</v>
      </c>
      <c r="C12" s="13"/>
      <c r="D12" s="14" t="str">
        <f t="shared" si="0"/>
        <v/>
      </c>
    </row>
    <row r="13" s="3" customFormat="1" ht="36" customHeight="1" spans="1:4">
      <c r="A13" s="11" t="s">
        <v>2051</v>
      </c>
      <c r="B13" s="12">
        <f>'25'!C13</f>
        <v>2.3</v>
      </c>
      <c r="C13" s="13">
        <v>2.58</v>
      </c>
      <c r="D13" s="14">
        <f t="shared" si="0"/>
        <v>0.1217</v>
      </c>
    </row>
    <row r="14" s="3" customFormat="1" ht="36" customHeight="1" spans="1:4">
      <c r="A14" s="17" t="s">
        <v>2052</v>
      </c>
      <c r="B14" s="12">
        <f>'25'!C14</f>
        <v>0</v>
      </c>
      <c r="C14" s="13"/>
      <c r="D14" s="14" t="str">
        <f t="shared" si="0"/>
        <v/>
      </c>
    </row>
    <row r="15" s="3" customFormat="1" ht="36" customHeight="1" spans="1:4">
      <c r="A15" s="11" t="s">
        <v>2053</v>
      </c>
      <c r="B15" s="12">
        <f>'25'!C15</f>
        <v>24.37</v>
      </c>
      <c r="C15" s="13">
        <f>C6+C8-C13</f>
        <v>24.37</v>
      </c>
      <c r="D15" s="14">
        <f t="shared" si="0"/>
        <v>0</v>
      </c>
    </row>
    <row r="16" s="3" customFormat="1" ht="36" customHeight="1" spans="1:4">
      <c r="A16" s="7" t="s">
        <v>2054</v>
      </c>
      <c r="B16" s="7"/>
      <c r="C16" s="7"/>
      <c r="D16" s="7"/>
    </row>
    <row r="17" s="3" customFormat="1" ht="36" customHeight="1" spans="1:4">
      <c r="A17" s="11" t="s">
        <v>2055</v>
      </c>
      <c r="B17" s="12">
        <f>'25'!C17</f>
        <v>57.55</v>
      </c>
      <c r="C17" s="12">
        <f>B25</f>
        <v>78.21</v>
      </c>
      <c r="D17" s="18">
        <f t="shared" ref="D15:D20" si="1">IF(B17&lt;&gt;0,C17/B17-1,"")</f>
        <v>0.359</v>
      </c>
    </row>
    <row r="18" s="3" customFormat="1" ht="36" customHeight="1" spans="1:4">
      <c r="A18" s="11" t="s">
        <v>2056</v>
      </c>
      <c r="B18" s="12">
        <f>'25'!C18</f>
        <v>79.76</v>
      </c>
      <c r="C18" s="12">
        <v>79.76</v>
      </c>
      <c r="D18" s="18">
        <f t="shared" si="1"/>
        <v>0</v>
      </c>
    </row>
    <row r="19" s="3" customFormat="1" ht="36" customHeight="1" spans="1:4">
      <c r="A19" s="11" t="s">
        <v>2057</v>
      </c>
      <c r="B19" s="12">
        <f>'25'!C19</f>
        <v>21.46</v>
      </c>
      <c r="C19" s="12">
        <f>SUM(C20:C22)</f>
        <v>1.03</v>
      </c>
      <c r="D19" s="18">
        <f t="shared" si="1"/>
        <v>-0.952</v>
      </c>
    </row>
    <row r="20" s="3" customFormat="1" ht="36" customHeight="1" spans="1:4">
      <c r="A20" s="16" t="s">
        <v>2058</v>
      </c>
      <c r="B20" s="12">
        <f>'25'!C20</f>
        <v>14.66</v>
      </c>
      <c r="C20" s="12"/>
      <c r="D20" s="18">
        <f t="shared" si="1"/>
        <v>-1</v>
      </c>
    </row>
    <row r="21" s="3" customFormat="1" ht="36" customHeight="1" spans="1:4">
      <c r="A21" s="16" t="s">
        <v>2059</v>
      </c>
      <c r="B21" s="12">
        <f>'25'!C21</f>
        <v>0.6</v>
      </c>
      <c r="C21" s="12">
        <v>1.03</v>
      </c>
      <c r="D21" s="18"/>
    </row>
    <row r="22" s="3" customFormat="1" ht="36" customHeight="1" spans="1:4">
      <c r="A22" s="16" t="s">
        <v>2060</v>
      </c>
      <c r="B22" s="12">
        <f>'25'!C22</f>
        <v>6.2</v>
      </c>
      <c r="C22" s="12"/>
      <c r="D22" s="18"/>
    </row>
    <row r="23" s="3" customFormat="1" ht="36" customHeight="1" spans="1:4">
      <c r="A23" s="11" t="s">
        <v>2061</v>
      </c>
      <c r="B23" s="12">
        <f>'25'!C23</f>
        <v>0.8</v>
      </c>
      <c r="C23" s="12">
        <v>1.44</v>
      </c>
      <c r="D23" s="18">
        <f t="shared" ref="D23:D30" si="2">IF(B23&lt;&gt;0,C23/B23-1,"")</f>
        <v>0.8</v>
      </c>
    </row>
    <row r="24" s="3" customFormat="1" ht="36" customHeight="1" spans="1:4">
      <c r="A24" s="11" t="s">
        <v>2062</v>
      </c>
      <c r="B24" s="12">
        <f>'25'!C24</f>
        <v>0</v>
      </c>
      <c r="C24" s="12"/>
      <c r="D24" s="18"/>
    </row>
    <row r="25" s="3" customFormat="1" ht="36" customHeight="1" spans="1:4">
      <c r="A25" s="11" t="s">
        <v>2063</v>
      </c>
      <c r="B25" s="12">
        <f>'25'!C25</f>
        <v>78.21</v>
      </c>
      <c r="C25" s="12">
        <f>C17+C19-C23</f>
        <v>77.8</v>
      </c>
      <c r="D25" s="18">
        <f t="shared" si="2"/>
        <v>-0.0052</v>
      </c>
    </row>
    <row r="26" s="3" customFormat="1" ht="36" customHeight="1" spans="1:4">
      <c r="A26" s="7" t="s">
        <v>1675</v>
      </c>
      <c r="B26" s="7"/>
      <c r="C26" s="7"/>
      <c r="D26" s="7"/>
    </row>
    <row r="27" s="3" customFormat="1" ht="36" customHeight="1" spans="1:4">
      <c r="A27" s="11" t="s">
        <v>2064</v>
      </c>
      <c r="B27" s="17">
        <f>'25'!C27</f>
        <v>75.58</v>
      </c>
      <c r="C27" s="17">
        <f t="shared" ref="C27:C32" si="3">C6+C17</f>
        <v>102.58</v>
      </c>
      <c r="D27" s="18">
        <f t="shared" si="2"/>
        <v>0.3572</v>
      </c>
    </row>
    <row r="28" s="3" customFormat="1" ht="36" customHeight="1" spans="1:4">
      <c r="A28" s="11" t="s">
        <v>2065</v>
      </c>
      <c r="B28" s="17">
        <f>'25'!C28</f>
        <v>111.74</v>
      </c>
      <c r="C28" s="17">
        <f t="shared" si="3"/>
        <v>111.74</v>
      </c>
      <c r="D28" s="18">
        <f t="shared" si="2"/>
        <v>0</v>
      </c>
    </row>
    <row r="29" s="3" customFormat="1" ht="36" customHeight="1" spans="1:4">
      <c r="A29" s="11" t="s">
        <v>2066</v>
      </c>
      <c r="B29" s="17">
        <f>'25'!C29</f>
        <v>30.1</v>
      </c>
      <c r="C29" s="17">
        <f t="shared" si="3"/>
        <v>3.61</v>
      </c>
      <c r="D29" s="18">
        <f t="shared" si="2"/>
        <v>-0.8801</v>
      </c>
    </row>
    <row r="30" s="3" customFormat="1" ht="36" customHeight="1" spans="1:4">
      <c r="A30" s="16" t="s">
        <v>2067</v>
      </c>
      <c r="B30" s="17">
        <f>'25'!C30</f>
        <v>14.66</v>
      </c>
      <c r="C30" s="17">
        <f t="shared" si="3"/>
        <v>0</v>
      </c>
      <c r="D30" s="18">
        <f t="shared" si="2"/>
        <v>-1</v>
      </c>
    </row>
    <row r="31" s="3" customFormat="1" ht="36" customHeight="1" spans="1:4">
      <c r="A31" s="16" t="s">
        <v>2068</v>
      </c>
      <c r="B31" s="17">
        <f>'25'!C31</f>
        <v>1.44</v>
      </c>
      <c r="C31" s="17">
        <f t="shared" si="3"/>
        <v>3.61</v>
      </c>
      <c r="D31" s="18"/>
    </row>
    <row r="32" s="3" customFormat="1" ht="36" customHeight="1" spans="1:4">
      <c r="A32" s="16" t="s">
        <v>2069</v>
      </c>
      <c r="B32" s="17">
        <f>'25'!C32</f>
        <v>14</v>
      </c>
      <c r="C32" s="17">
        <f t="shared" si="3"/>
        <v>0</v>
      </c>
      <c r="D32" s="18"/>
    </row>
    <row r="33" s="3" customFormat="1" ht="36" customHeight="1" spans="1:4">
      <c r="A33" s="17" t="s">
        <v>2050</v>
      </c>
      <c r="B33" s="17">
        <f>'25'!C33</f>
        <v>0</v>
      </c>
      <c r="C33" s="17">
        <f>C12</f>
        <v>0</v>
      </c>
      <c r="D33" s="18"/>
    </row>
    <row r="34" s="3" customFormat="1" ht="36" customHeight="1" spans="1:4">
      <c r="A34" s="11" t="s">
        <v>2070</v>
      </c>
      <c r="B34" s="17">
        <f>'25'!C34</f>
        <v>3.1</v>
      </c>
      <c r="C34" s="17">
        <f>C13+C23</f>
        <v>4.02</v>
      </c>
      <c r="D34" s="18">
        <f>IF(B34&lt;&gt;0,C34/B34-1,"")</f>
        <v>0.2968</v>
      </c>
    </row>
    <row r="35" s="3" customFormat="1" ht="36" customHeight="1" spans="1:4">
      <c r="A35" s="17" t="s">
        <v>2071</v>
      </c>
      <c r="B35" s="17">
        <f>'25'!C35</f>
        <v>0</v>
      </c>
      <c r="C35" s="17">
        <f>'25'!D35</f>
        <v>0</v>
      </c>
      <c r="D35" s="18"/>
    </row>
    <row r="36" s="3" customFormat="1" ht="36" customHeight="1" spans="1:4">
      <c r="A36" s="11" t="s">
        <v>2072</v>
      </c>
      <c r="B36" s="17">
        <f>'25'!C36</f>
        <v>102.58</v>
      </c>
      <c r="C36" s="17">
        <f>C15+C25</f>
        <v>102.17</v>
      </c>
      <c r="D36" s="18">
        <f>IF(B36&lt;&gt;0,C36/B36-1,"")</f>
        <v>-0.004</v>
      </c>
    </row>
    <row r="37" s="3" customFormat="1" ht="75" customHeight="1" spans="1:4">
      <c r="A37" s="19"/>
      <c r="B37" s="20"/>
      <c r="C37" s="20"/>
      <c r="D37" s="20"/>
    </row>
  </sheetData>
  <mergeCells count="7">
    <mergeCell ref="A1:D1"/>
    <mergeCell ref="B3:D3"/>
    <mergeCell ref="A5:D5"/>
    <mergeCell ref="A16:D16"/>
    <mergeCell ref="A26:D26"/>
    <mergeCell ref="A37:D37"/>
    <mergeCell ref="A3:A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31</vt:i4>
      </vt:variant>
    </vt:vector>
  </HeadingPairs>
  <TitlesOfParts>
    <vt:vector size="31" baseType="lpstr">
      <vt:lpstr>封面</vt:lpstr>
      <vt:lpstr>目录</vt:lpstr>
      <vt:lpstr>01-1</vt:lpstr>
      <vt:lpstr>01-2</vt:lpstr>
      <vt:lpstr>02</vt:lpstr>
      <vt:lpstr>03</vt:lpstr>
      <vt:lpstr>04</vt:lpstr>
      <vt:lpstr>05</vt:lpstr>
      <vt:lpstr>06</vt:lpstr>
      <vt:lpstr>07</vt:lpstr>
      <vt:lpstr>08</vt:lpstr>
      <vt:lpstr>09</vt:lpstr>
      <vt:lpstr>10</vt:lpstr>
      <vt:lpstr>11-1</vt:lpstr>
      <vt:lpstr>11-2</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ysk</cp:lastModifiedBy>
  <dcterms:created xsi:type="dcterms:W3CDTF">2006-09-16T00:00:00Z</dcterms:created>
  <cp:lastPrinted>2021-01-14T07:41:00Z</cp:lastPrinted>
  <dcterms:modified xsi:type="dcterms:W3CDTF">2022-07-21T01:50:33Z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